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15" yWindow="0" windowWidth="13425" windowHeight="13290"/>
  </bookViews>
  <sheets>
    <sheet name="Welcome" sheetId="5" r:id="rId1"/>
    <sheet name="builder" sheetId="1" r:id="rId2"/>
    <sheet name="sheet" sheetId="2" r:id="rId3"/>
    <sheet name="print" sheetId="3" r:id="rId4"/>
    <sheet name="adv shuffle" sheetId="4" state="hidden" r:id="rId5"/>
  </sheets>
  <calcPr calcId="145621"/>
</workbook>
</file>

<file path=xl/calcChain.xml><?xml version="1.0" encoding="utf-8"?>
<calcChain xmlns="http://schemas.openxmlformats.org/spreadsheetml/2006/main">
  <c r="B9" i="4" l="1"/>
  <c r="C9" i="4" s="1"/>
  <c r="B10" i="4"/>
  <c r="C10" i="4" s="1"/>
  <c r="B11" i="4"/>
  <c r="C11" i="4" s="1"/>
  <c r="B12" i="4"/>
  <c r="C12" i="4" s="1"/>
  <c r="B13" i="4"/>
  <c r="C13" i="4" s="1"/>
  <c r="B14" i="4"/>
  <c r="C14" i="4" s="1"/>
  <c r="B15" i="4"/>
  <c r="C15" i="4" s="1"/>
  <c r="B8" i="4"/>
  <c r="C8" i="4" s="1"/>
  <c r="Q73" i="3"/>
  <c r="B74" i="3"/>
  <c r="S22" i="3" l="1"/>
  <c r="S21" i="3"/>
  <c r="S20" i="3"/>
  <c r="S19" i="3"/>
  <c r="Q49" i="3"/>
  <c r="B26" i="3"/>
  <c r="N6" i="3"/>
  <c r="Q99" i="3"/>
  <c r="N7" i="3"/>
  <c r="B36" i="3"/>
  <c r="B35" i="3"/>
  <c r="B30" i="3"/>
  <c r="B29" i="3"/>
  <c r="C15" i="3"/>
  <c r="C12" i="3"/>
  <c r="C14" i="3"/>
  <c r="C11" i="3"/>
  <c r="C19" i="2"/>
  <c r="C8" i="3"/>
  <c r="C7" i="3"/>
  <c r="C6" i="3"/>
  <c r="C5" i="3"/>
  <c r="C4" i="3"/>
  <c r="C3" i="3"/>
  <c r="C2" i="3"/>
  <c r="B50" i="3" s="1"/>
  <c r="V48" i="2"/>
  <c r="C37" i="2"/>
  <c r="C32" i="2" l="1"/>
  <c r="C27" i="2"/>
  <c r="C15" i="2"/>
  <c r="C13" i="2"/>
  <c r="C11" i="2"/>
  <c r="C8" i="2"/>
  <c r="V9" i="2"/>
  <c r="F24" i="1"/>
  <c r="B24" i="1"/>
  <c r="V2" i="2"/>
  <c r="C5" i="2"/>
  <c r="C2" i="2"/>
  <c r="B97" i="1"/>
  <c r="F7" i="3" s="1"/>
  <c r="B96" i="1"/>
  <c r="F6" i="3" s="1"/>
  <c r="F79" i="1"/>
  <c r="F78" i="1"/>
  <c r="G8" i="1"/>
  <c r="E32" i="1"/>
  <c r="G41" i="1"/>
  <c r="D71" i="1"/>
  <c r="D72" i="1"/>
  <c r="D73" i="1"/>
  <c r="E30" i="1"/>
  <c r="B32" i="1"/>
  <c r="M26" i="1"/>
  <c r="M82" i="1"/>
  <c r="M81" i="1"/>
  <c r="M71" i="1"/>
  <c r="M61" i="1"/>
  <c r="M50" i="1"/>
  <c r="M47" i="1"/>
  <c r="M45" i="1"/>
  <c r="M37" i="1"/>
  <c r="M11" i="1"/>
  <c r="M84" i="1"/>
  <c r="M77" i="1"/>
  <c r="M68" i="1"/>
  <c r="M65" i="1"/>
  <c r="M60" i="1"/>
  <c r="M57" i="1"/>
  <c r="M53" i="1"/>
  <c r="M51" i="1"/>
  <c r="M33" i="1"/>
  <c r="M31" i="1"/>
  <c r="M27" i="1"/>
  <c r="M23" i="1"/>
  <c r="M18" i="1"/>
  <c r="M17" i="1"/>
  <c r="M16" i="1"/>
  <c r="M14" i="1"/>
  <c r="M13" i="1"/>
  <c r="M83" i="1"/>
  <c r="M76" i="1"/>
  <c r="M73" i="1"/>
  <c r="M69" i="1"/>
  <c r="M66" i="1"/>
  <c r="M63" i="1"/>
  <c r="M59" i="1"/>
  <c r="M58" i="1"/>
  <c r="M56" i="1"/>
  <c r="M54" i="1"/>
  <c r="M48" i="1"/>
  <c r="M41" i="1"/>
  <c r="M40" i="1"/>
  <c r="M36" i="1"/>
  <c r="D68" i="1" s="1"/>
  <c r="M35" i="1"/>
  <c r="M34" i="1"/>
  <c r="M30" i="1"/>
  <c r="M28" i="1"/>
  <c r="M25" i="1"/>
  <c r="M22" i="1"/>
  <c r="M21" i="1"/>
  <c r="M79" i="1"/>
  <c r="M75" i="1"/>
  <c r="M67" i="1"/>
  <c r="M62" i="1"/>
  <c r="M46" i="1"/>
  <c r="M43" i="1"/>
  <c r="M32" i="1"/>
  <c r="M24" i="1"/>
  <c r="M19" i="1"/>
  <c r="M10" i="1"/>
  <c r="M64" i="1"/>
  <c r="D74" i="1" s="1"/>
  <c r="M12" i="1"/>
  <c r="M85" i="1"/>
  <c r="M80" i="1"/>
  <c r="M74" i="1"/>
  <c r="M70" i="1"/>
  <c r="M42" i="1"/>
  <c r="M39" i="1"/>
  <c r="M38" i="1"/>
  <c r="M52" i="1"/>
  <c r="M49" i="1"/>
  <c r="D69" i="1" s="1"/>
  <c r="M20" i="1"/>
  <c r="M72" i="1"/>
  <c r="M55" i="1"/>
  <c r="M44" i="1"/>
  <c r="M29" i="1"/>
  <c r="B31" i="1"/>
  <c r="B61" i="1" s="1"/>
  <c r="B3" i="4" s="1"/>
  <c r="C3" i="4" s="1"/>
  <c r="B39" i="1"/>
  <c r="E39" i="1"/>
  <c r="E38" i="1"/>
  <c r="E37" i="1"/>
  <c r="E36" i="1"/>
  <c r="E35" i="1"/>
  <c r="E31" i="1"/>
  <c r="B38" i="1"/>
  <c r="B37" i="1"/>
  <c r="B36" i="1"/>
  <c r="B35" i="1"/>
  <c r="B30" i="1"/>
  <c r="B60" i="1" s="1"/>
  <c r="B2" i="4" s="1"/>
  <c r="C2" i="4" s="1"/>
  <c r="V38" i="1"/>
  <c r="E11" i="1"/>
  <c r="F11" i="1" s="1"/>
  <c r="E12" i="1"/>
  <c r="F12" i="1" s="1"/>
  <c r="E13" i="1"/>
  <c r="F13" i="1" s="1"/>
  <c r="E14" i="1"/>
  <c r="F14" i="1" s="1"/>
  <c r="E10" i="1"/>
  <c r="F10" i="1" s="1"/>
  <c r="V40" i="1"/>
  <c r="V39" i="1"/>
  <c r="D67" i="1" l="1"/>
  <c r="D70" i="1"/>
  <c r="N14" i="2"/>
  <c r="C23" i="3"/>
  <c r="L12" i="2"/>
  <c r="C22" i="3"/>
  <c r="N9" i="2"/>
  <c r="C21" i="3"/>
  <c r="C29" i="2"/>
  <c r="E11" i="3"/>
  <c r="C34" i="2"/>
  <c r="E14" i="3"/>
  <c r="N6" i="2"/>
  <c r="C20" i="3"/>
  <c r="U104" i="1"/>
  <c r="U103" i="1"/>
  <c r="U105" i="1"/>
  <c r="N3" i="2"/>
  <c r="C19" i="3"/>
  <c r="D61" i="1"/>
  <c r="V5" i="2"/>
  <c r="B32" i="3"/>
  <c r="V13" i="2"/>
  <c r="B38" i="3"/>
  <c r="B64" i="1"/>
  <c r="B6" i="4" s="1"/>
  <c r="C6" i="4" s="1"/>
  <c r="B65" i="1"/>
  <c r="B7" i="4" s="1"/>
  <c r="C7" i="4" s="1"/>
  <c r="M3" i="2"/>
  <c r="M6" i="2"/>
  <c r="M9" i="2"/>
  <c r="M14" i="2"/>
  <c r="L3" i="2"/>
  <c r="L6" i="2"/>
  <c r="L9" i="2"/>
  <c r="L14" i="2"/>
  <c r="C44" i="1"/>
  <c r="E44" i="1" s="1"/>
  <c r="B62" i="1"/>
  <c r="B63" i="1"/>
  <c r="D60" i="1"/>
  <c r="M12" i="2"/>
  <c r="N12" i="2"/>
  <c r="G95" i="1"/>
  <c r="U35" i="1"/>
  <c r="V35" i="1" s="1"/>
  <c r="U36" i="1"/>
  <c r="V36" i="1" s="1"/>
  <c r="U34" i="1"/>
  <c r="V34" i="1" s="1"/>
  <c r="M78" i="1"/>
  <c r="M15" i="1"/>
  <c r="C55" i="1"/>
  <c r="E55" i="1" s="1"/>
  <c r="P24" i="3" s="1"/>
  <c r="C51" i="1"/>
  <c r="E51" i="1" s="1"/>
  <c r="P20" i="3" s="1"/>
  <c r="C47" i="1"/>
  <c r="E47" i="1" s="1"/>
  <c r="H24" i="3" s="1"/>
  <c r="C43" i="1"/>
  <c r="E43" i="1" s="1"/>
  <c r="H20" i="3" s="1"/>
  <c r="C54" i="1"/>
  <c r="E54" i="1" s="1"/>
  <c r="P23" i="3" s="1"/>
  <c r="C50" i="1"/>
  <c r="E50" i="1" s="1"/>
  <c r="P19" i="3" s="1"/>
  <c r="C46" i="1"/>
  <c r="E46" i="1" s="1"/>
  <c r="H23" i="3" s="1"/>
  <c r="C57" i="1"/>
  <c r="E57" i="1" s="1"/>
  <c r="P26" i="3" s="1"/>
  <c r="C53" i="1"/>
  <c r="E53" i="1" s="1"/>
  <c r="P22" i="3" s="1"/>
  <c r="C49" i="1"/>
  <c r="E49" i="1" s="1"/>
  <c r="H26" i="3" s="1"/>
  <c r="C45" i="1"/>
  <c r="E45" i="1" s="1"/>
  <c r="H22" i="3" s="1"/>
  <c r="C42" i="1"/>
  <c r="E42" i="1" s="1"/>
  <c r="H19" i="3" s="1"/>
  <c r="C56" i="1"/>
  <c r="E56" i="1" s="1"/>
  <c r="P25" i="3" s="1"/>
  <c r="C52" i="1"/>
  <c r="E52" i="1" s="1"/>
  <c r="P21" i="3" s="1"/>
  <c r="C48" i="1"/>
  <c r="E48" i="1" s="1"/>
  <c r="H25" i="3" s="1"/>
  <c r="U106" i="1"/>
  <c r="U107" i="1"/>
  <c r="B4" i="4" l="1"/>
  <c r="C4" i="4" s="1"/>
  <c r="B5" i="4"/>
  <c r="C5" i="4" s="1"/>
  <c r="M87" i="1"/>
  <c r="B97" i="3" s="1"/>
  <c r="D65" i="1"/>
  <c r="D64" i="1"/>
  <c r="G24" i="2"/>
  <c r="H21" i="3"/>
  <c r="F24" i="2"/>
  <c r="H24" i="2"/>
  <c r="D62" i="1"/>
  <c r="I24" i="2"/>
  <c r="E24" i="2"/>
  <c r="D63" i="1"/>
  <c r="F20" i="2"/>
  <c r="H20" i="2"/>
  <c r="E20" i="2"/>
  <c r="G20" i="2"/>
  <c r="I20" i="2"/>
  <c r="F22" i="2"/>
  <c r="H22" i="2"/>
  <c r="E22" i="2"/>
  <c r="I22" i="2"/>
  <c r="G22" i="2"/>
  <c r="P24" i="2"/>
  <c r="Q24" i="2"/>
  <c r="T24" i="2"/>
  <c r="S24" i="2"/>
  <c r="R24" i="2"/>
  <c r="F34" i="2"/>
  <c r="H34" i="2"/>
  <c r="G34" i="2"/>
  <c r="E34" i="2"/>
  <c r="I34" i="2"/>
  <c r="P20" i="2"/>
  <c r="T20" i="2"/>
  <c r="S20" i="2"/>
  <c r="R20" i="2"/>
  <c r="Q20" i="2"/>
  <c r="P22" i="2"/>
  <c r="T22" i="2"/>
  <c r="S22" i="2"/>
  <c r="R22" i="2"/>
  <c r="Q22" i="2"/>
  <c r="T32" i="2"/>
  <c r="S32" i="2"/>
  <c r="R32" i="2"/>
  <c r="Q32" i="2"/>
  <c r="T26" i="2"/>
  <c r="S26" i="2"/>
  <c r="R26" i="2"/>
  <c r="Q26" i="2"/>
  <c r="T28" i="2"/>
  <c r="S28" i="2"/>
  <c r="R28" i="2"/>
  <c r="Q28" i="2"/>
  <c r="Q30" i="2"/>
  <c r="T30" i="2"/>
  <c r="S30" i="2"/>
  <c r="R30" i="2"/>
  <c r="T34" i="2"/>
  <c r="S34" i="2"/>
  <c r="R34" i="2"/>
  <c r="Q34" i="2"/>
  <c r="P34" i="2"/>
  <c r="P32" i="2"/>
  <c r="P30" i="2"/>
  <c r="P28" i="2"/>
  <c r="P26" i="2"/>
  <c r="F32" i="2"/>
  <c r="I32" i="2"/>
  <c r="G32" i="2"/>
  <c r="H32" i="2"/>
  <c r="E32" i="2"/>
  <c r="H30" i="2"/>
  <c r="F30" i="2"/>
  <c r="G30" i="2"/>
  <c r="I30" i="2"/>
  <c r="E30" i="2"/>
  <c r="G28" i="2"/>
  <c r="I28" i="2"/>
  <c r="F28" i="2"/>
  <c r="H28" i="2"/>
  <c r="E28" i="2"/>
  <c r="F26" i="2"/>
  <c r="E26" i="2"/>
  <c r="H26" i="2"/>
  <c r="I26" i="2"/>
  <c r="G26" i="2"/>
  <c r="H30" i="1"/>
  <c r="G59" i="1" s="1"/>
  <c r="D5" i="4" l="1"/>
  <c r="E5" i="4" s="1"/>
  <c r="D14" i="4"/>
  <c r="E14" i="4" s="1"/>
  <c r="D4" i="4"/>
  <c r="E4" i="4" s="1"/>
  <c r="D8" i="4"/>
  <c r="E8" i="4" s="1"/>
  <c r="D7" i="4"/>
  <c r="E7" i="4" s="1"/>
  <c r="D10" i="4"/>
  <c r="E10" i="4" s="1"/>
  <c r="D2" i="4"/>
  <c r="E2" i="4" s="1"/>
  <c r="D15" i="4"/>
  <c r="E15" i="4" s="1"/>
  <c r="D9" i="4"/>
  <c r="E9" i="4" s="1"/>
  <c r="D12" i="4"/>
  <c r="E12" i="4" s="1"/>
  <c r="D11" i="4"/>
  <c r="E11" i="4" s="1"/>
  <c r="D13" i="4"/>
  <c r="E13" i="4" s="1"/>
  <c r="D6" i="4"/>
  <c r="E6" i="4" s="1"/>
  <c r="D3" i="4"/>
  <c r="E3" i="4" s="1"/>
  <c r="B64" i="3" l="1"/>
  <c r="B65" i="3" s="1"/>
  <c r="V32" i="2"/>
  <c r="B87" i="3"/>
  <c r="B88" i="3" s="1"/>
  <c r="V42" i="2"/>
  <c r="B93" i="3"/>
  <c r="B94" i="3" s="1"/>
  <c r="V44" i="2"/>
  <c r="V36" i="2"/>
  <c r="B70" i="3"/>
  <c r="B71" i="3" s="1"/>
  <c r="V40" i="2"/>
  <c r="B81" i="3"/>
  <c r="B82" i="3" s="1"/>
  <c r="B52" i="3"/>
  <c r="B53" i="3" s="1"/>
  <c r="V20" i="2"/>
  <c r="B58" i="3"/>
  <c r="B59" i="3" s="1"/>
  <c r="V26" i="2"/>
  <c r="B55" i="3"/>
  <c r="B56" i="3" s="1"/>
  <c r="V23" i="2"/>
  <c r="V41" i="2"/>
  <c r="B84" i="3"/>
  <c r="B85" i="3" s="1"/>
  <c r="B78" i="3"/>
  <c r="B79" i="3" s="1"/>
  <c r="V39" i="2"/>
  <c r="V43" i="2"/>
  <c r="B90" i="3"/>
  <c r="B91" i="3" s="1"/>
  <c r="V38" i="2"/>
  <c r="B75" i="3"/>
  <c r="B76" i="3" s="1"/>
  <c r="V35" i="2"/>
  <c r="B67" i="3"/>
  <c r="B68" i="3" s="1"/>
  <c r="B61" i="3"/>
  <c r="B62" i="3" s="1"/>
  <c r="V29" i="2"/>
</calcChain>
</file>

<file path=xl/sharedStrings.xml><?xml version="1.0" encoding="utf-8"?>
<sst xmlns="http://schemas.openxmlformats.org/spreadsheetml/2006/main" count="1607" uniqueCount="600">
  <si>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</si>
  <si>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</si>
  <si>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</si>
  <si>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</si>
  <si>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</si>
  <si>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</si>
  <si>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</si>
  <si>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</si>
  <si>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</si>
  <si>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</si>
  <si>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</si>
  <si>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</si>
  <si>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</si>
  <si>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</si>
  <si>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</si>
  <si>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</si>
  <si>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</si>
  <si>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</si>
  <si>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</si>
  <si>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</si>
  <si>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</si>
  <si>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</si>
  <si>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</si>
  <si>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</si>
  <si>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</si>
  <si>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</si>
  <si>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</si>
  <si>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</si>
  <si>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</si>
  <si>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</si>
  <si>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</si>
  <si>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</si>
  <si>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</si>
  <si>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</si>
  <si>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</si>
  <si>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</si>
  <si>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</si>
  <si>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</si>
  <si>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</si>
  <si>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</si>
  <si>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</si>
  <si>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</si>
  <si>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</si>
  <si>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</si>
  <si>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</si>
  <si>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</si>
  <si>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</si>
  <si>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</si>
  <si>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</si>
  <si>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</si>
  <si>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</si>
  <si>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</si>
  <si>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</si>
  <si>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</si>
  <si>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</si>
  <si>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</si>
  <si>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</si>
  <si>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</si>
  <si>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</si>
  <si>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</si>
  <si>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</si>
  <si>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</si>
  <si>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</si>
  <si>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</si>
  <si>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</si>
  <si>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</si>
  <si>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</si>
  <si>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</si>
  <si>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</si>
  <si>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</si>
  <si>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</si>
  <si>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</si>
  <si>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</si>
  <si>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</si>
  <si>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</si>
  <si>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</si>
  <si>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</si>
  <si>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</si>
  <si>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</si>
  <si>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</si>
  <si>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</si>
  <si>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</si>
  <si>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</si>
  <si>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</si>
  <si>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</si>
  <si>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</si>
  <si>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</si>
  <si>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</si>
  <si>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</si>
  <si>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</si>
  <si>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</si>
  <si>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</si>
  <si>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</si>
  <si>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</si>
  <si>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</si>
  <si>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</si>
  <si>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</si>
  <si>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</si>
  <si>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</si>
  <si>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</si>
  <si>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</si>
  <si>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</si>
  <si>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</si>
  <si>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</si>
  <si>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</si>
  <si>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</si>
  <si>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</si>
  <si>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</si>
  <si>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</si>
  <si>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</si>
  <si>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</si>
  <si>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</si>
  <si>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</si>
  <si>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</si>
  <si>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</si>
  <si>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</si>
  <si>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</si>
  <si>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</si>
  <si>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</si>
  <si>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</si>
  <si>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</si>
  <si>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</si>
  <si>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</si>
  <si>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</si>
  <si>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</si>
  <si>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</si>
  <si>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</si>
  <si>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</si>
  <si>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</si>
  <si>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</si>
  <si>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</si>
  <si>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</si>
  <si>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</si>
  <si>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</si>
  <si>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</si>
  <si>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</si>
  <si>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</si>
  <si>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</si>
  <si>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</si>
  <si>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</si>
  <si>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</si>
  <si>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</si>
  <si>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</si>
  <si>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</si>
  <si>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one per wits</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</si>
  <si>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</si>
  <si>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</si>
  <si>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</si>
  <si>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</si>
  <si>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</si>
  <si>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</si>
  <si>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</si>
  <si>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</si>
  <si>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</si>
  <si>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</si>
  <si>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</si>
  <si>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</si>
  <si>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</si>
  <si>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</si>
  <si>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</si>
  <si>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</si>
  <si>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</si>
  <si>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</si>
  <si>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</si>
  <si>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</si>
  <si>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</si>
  <si>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</si>
  <si>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</si>
  <si>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</si>
  <si>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</si>
  <si>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</si>
  <si>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</si>
  <si>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</si>
  <si>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</si>
  <si>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</si>
  <si>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</si>
  <si>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</si>
  <si>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</si>
  <si>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</si>
  <si>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</si>
  <si>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</si>
  <si>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</si>
  <si>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</si>
  <si>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</si>
  <si>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</si>
  <si>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</si>
  <si>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</si>
  <si>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</si>
  <si>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</si>
  <si>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</si>
  <si>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</si>
  <si>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</si>
  <si>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</si>
  <si>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</si>
  <si>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</si>
  <si>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</si>
  <si>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</si>
  <si>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</si>
  <si>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</si>
  <si>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</si>
  <si>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</si>
  <si>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</si>
  <si>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</si>
  <si>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</si>
  <si>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</si>
  <si>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</si>
  <si>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</si>
  <si>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</si>
  <si>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</si>
  <si>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</si>
  <si>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</si>
  <si>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</si>
  <si>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</si>
  <si>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</si>
  <si>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</si>
  <si>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</si>
  <si>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</si>
  <si>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</si>
  <si>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</si>
  <si>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</si>
  <si>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</si>
  <si>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</si>
  <si>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</si>
  <si>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</si>
  <si>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</si>
  <si>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</si>
  <si>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</si>
  <si>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</si>
  <si>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</si>
  <si>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</si>
  <si>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</si>
  <si>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</si>
  <si>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</si>
  <si>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</si>
  <si>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</si>
  <si>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</si>
  <si>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</si>
  <si>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</si>
  <si>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</si>
  <si>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</si>
  <si>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</si>
  <si>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</si>
  <si>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</si>
  <si>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</si>
  <si>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</si>
  <si>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</si>
  <si>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</si>
  <si>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</si>
  <si>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</si>
  <si>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</si>
  <si>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</si>
  <si>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</si>
  <si>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</si>
  <si>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</si>
  <si>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</si>
  <si>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</si>
  <si>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</si>
  <si>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</si>
  <si>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</si>
  <si>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</si>
  <si>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</si>
  <si>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</si>
  <si>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</si>
  <si>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</si>
  <si>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</si>
  <si>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</si>
  <si>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</si>
  <si>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</si>
  <si>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</si>
  <si>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</si>
  <si>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</si>
  <si>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</si>
  <si>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</si>
  <si>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</si>
  <si>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</si>
  <si>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</si>
  <si>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</si>
  <si>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</si>
  <si>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</si>
  <si>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</si>
  <si>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</si>
  <si>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</si>
  <si>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</si>
  <si>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</si>
  <si>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</si>
  <si>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</si>
  <si>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</si>
  <si>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</si>
  <si>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</si>
  <si>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</si>
  <si>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</si>
  <si>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</si>
  <si>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</si>
  <si>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</si>
  <si>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</si>
  <si>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</si>
  <si>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</si>
  <si>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</si>
  <si>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</si>
  <si>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</si>
  <si>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</si>
  <si>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</si>
  <si>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</si>
  <si>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</si>
  <si>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</si>
  <si>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</si>
  <si>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</si>
  <si>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</si>
  <si>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</si>
  <si>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</si>
  <si>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</si>
  <si>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</si>
  <si>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</si>
  <si>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</si>
  <si>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</si>
  <si>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</si>
  <si>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</si>
  <si>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</si>
  <si>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</si>
  <si>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</si>
  <si>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</si>
  <si>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</si>
  <si>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</si>
  <si>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</si>
  <si>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</si>
  <si>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</si>
  <si>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</si>
  <si>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</si>
  <si>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</si>
  <si>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</si>
  <si>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</si>
  <si>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</si>
  <si>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</si>
  <si>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</si>
  <si>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</si>
  <si>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</si>
  <si>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</si>
  <si>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</si>
  <si>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</si>
  <si>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</si>
  <si>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</si>
  <si>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</si>
  <si>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</si>
  <si>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</si>
  <si>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</si>
  <si>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</si>
  <si>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</si>
  <si>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</si>
  <si>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</si>
  <si>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</si>
  <si>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</si>
  <si>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</si>
  <si>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</si>
  <si>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</si>
  <si>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</si>
  <si>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</si>
  <si>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</si>
  <si>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</si>
  <si>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</si>
  <si>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</si>
  <si>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</si>
  <si>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</si>
  <si>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</si>
  <si>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</si>
  <si>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</si>
  <si>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</si>
  <si>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</si>
  <si>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</si>
  <si>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</si>
  <si>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Secret Society: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</si>
  <si>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</si>
  <si>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</si>
  <si>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</si>
  <si>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</si>
  <si>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</si>
  <si>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</si>
  <si>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</si>
  <si>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</si>
  <si>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</si>
  <si>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</si>
  <si>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</si>
  <si>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</si>
  <si>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</si>
  <si>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</si>
  <si>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4th: You are helpless</t>
  </si>
  <si>
    <t>Name</t>
  </si>
  <si>
    <t>Goal</t>
  </si>
  <si>
    <t>Reward</t>
  </si>
  <si>
    <t>Step 1</t>
  </si>
  <si>
    <t>Name:</t>
  </si>
  <si>
    <t>Reward:</t>
  </si>
  <si>
    <t>Step 1:</t>
  </si>
  <si>
    <t>Goal:</t>
  </si>
  <si>
    <t>You speak, read, and write all Than languages. Even the dead ones.</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</si>
  <si>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</si>
  <si>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If you are in the wilderness, you can forage or hunt and find enough food for yourself and up to fie other people. Under extreme circumstances—lost in the middle of a desert, or abandoned in the Ussuran tundra, for example—you fid enough food for yourself and up to two other people.</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</si>
  <si>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</si>
  <si>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</si>
  <si>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</si>
  <si>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</si>
  <si>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As long as you have a clear line of sight, you can see perfectly out to a distance of one mile. If you use a spyglass you can even pick out fie details, such as the inscription carved into a wedding band. If you make a Risk that relies heavily on your keen vision, you gain 1 Bonus Die.</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</si>
  <si>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</si>
  <si>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</si>
  <si>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</si>
  <si>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</si>
  <si>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convince another character to grant you an object you want at no cost. Thy might give you something they already have or go to some lengths—legal or illegal—to procure the item, whatever is the easiest way for them to get their hands on what you want.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</si>
  <si>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</si>
  <si>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</si>
  <si>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</si>
  <si>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</si>
  <si>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</si>
  <si>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</si>
  <si>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</si>
  <si>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</si>
  <si>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</si>
  <si>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</si>
  <si>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</si>
  <si>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</si>
  <si>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</si>
  <si>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</si>
  <si>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</si>
  <si>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</si>
  <si>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</si>
  <si>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</si>
  <si>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</si>
  <si>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</si>
  <si>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</si>
  <si>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</si>
  <si>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</si>
  <si>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</si>
  <si>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</si>
  <si>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</si>
  <si>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</si>
  <si>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</si>
  <si>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</si>
  <si>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</si>
  <si>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</si>
  <si>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</si>
  <si>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</si>
  <si>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</si>
  <si>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</si>
  <si>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</si>
  <si>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</si>
  <si>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</si>
  <si>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</si>
  <si>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</si>
  <si>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</si>
  <si>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</si>
  <si>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</si>
  <si>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</si>
  <si>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</si>
  <si>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</si>
  <si>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</si>
  <si>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</si>
  <si>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</si>
  <si>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</si>
  <si>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</si>
  <si>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</si>
  <si>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</si>
  <si>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</si>
  <si>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</si>
  <si>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</si>
  <si>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</si>
  <si>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</si>
  <si>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</si>
  <si>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</si>
  <si>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</si>
  <si>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</si>
  <si>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</si>
  <si>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</si>
  <si>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</si>
  <si>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</si>
  <si>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</si>
  <si>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</si>
  <si>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</si>
  <si>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</si>
  <si>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</si>
  <si>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</si>
  <si>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</si>
  <si>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</si>
  <si>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</si>
  <si>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</si>
  <si>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</si>
  <si>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</si>
  <si>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</si>
  <si>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</si>
  <si>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</si>
  <si>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</si>
  <si>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</si>
  <si>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</si>
  <si>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</si>
  <si>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</si>
  <si>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</si>
  <si>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</si>
  <si>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</si>
  <si>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</si>
  <si>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</si>
  <si>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</si>
  <si>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</si>
  <si>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</si>
  <si>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</si>
  <si>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</si>
  <si>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</si>
  <si>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</si>
  <si>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</si>
  <si>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</si>
  <si>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</si>
  <si>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</si>
  <si>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</si>
  <si>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</si>
  <si>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</si>
  <si>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</si>
  <si>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</si>
  <si>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</si>
  <si>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</si>
  <si>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</si>
  <si>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</si>
  <si>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</si>
  <si>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</si>
  <si>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</si>
  <si>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</si>
  <si>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</si>
  <si>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</si>
  <si>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</si>
  <si>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</si>
  <si>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</si>
  <si>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</si>
  <si>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</si>
  <si>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</si>
  <si>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</si>
  <si>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</si>
  <si>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</si>
  <si>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</si>
  <si>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The Exploder's Society</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</si>
  <si>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</si>
  <si>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</si>
  <si>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</si>
  <si>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</si>
  <si>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</si>
  <si>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</si>
  <si>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</si>
  <si>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</si>
  <si>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</si>
  <si>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</si>
  <si>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</si>
  <si>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</si>
  <si>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</si>
  <si>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</si>
  <si>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</si>
  <si>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</si>
  <si>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</si>
  <si>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</si>
  <si>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</si>
  <si>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</si>
  <si>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</si>
  <si>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</si>
  <si>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</si>
  <si>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</si>
  <si>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</si>
  <si>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</si>
  <si>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</si>
  <si>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</si>
  <si>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</si>
  <si>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</si>
  <si>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</si>
  <si>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</si>
  <si>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</si>
  <si>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</si>
  <si>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</si>
  <si>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</si>
  <si>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</si>
  <si>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You can spend a Hero Point to locate a fier, an information broker, a black market, or a similar underworld figure.</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</si>
  <si>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</si>
  <si>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</si>
  <si>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have a small group of individuals who are devoted to you, or a single trusted ally who would walk through fie for you (a bodyguard, a horse, etc.). If your allies directly aid you in a Risk, you gain a Bonus Die if you describe specifically how they aid you. If you send them out to accomplish something else and they need to make a Risk (GM discretion), they roll fie dice. Your Trusted Companion can take 5 Wounds before he becomes Helpless, and will more than likely require you to rescue him.</t>
  </si>
  <si>
    <t>You attended one of Thah’s formal universities and are familiar with many academic fields of study such as mathematics, architecture, and astronomy. When you make a Risk using Scholarship, Empathy, or Notice, all of your dice gain +1 to their value.</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</si>
  <si>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</si>
  <si>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</si>
  <si>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</si>
  <si>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</si>
  <si>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hidden</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</si>
  <si>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</si>
  <si>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</si>
  <si>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</si>
  <si>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</si>
  <si>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</si>
  <si>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</si>
  <si>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Sheet tab imports the information from the builder tab onto the character sheet provided in the rulebook.  Hopefully.  Excel is occasionally flaky about graphics.  You might need to re-insert and scale the sheet, and reset the white area as transparent.</t>
  </si>
  <si>
    <t>The adv shuffle tab (hidden by default) is a few functions to remove the blanks between advantages before loading them onto the sheets.</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</si>
  <si>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</si>
  <si>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Version 1.0</t>
  </si>
  <si>
    <t>Released 6-15-2016</t>
  </si>
  <si>
    <t>Revision Log</t>
  </si>
  <si>
    <t>??</t>
  </si>
  <si>
    <t>Includes descriptions for sorceries and duelist schools</t>
  </si>
  <si>
    <t>Base release.  Includes most of main rulebook.</t>
  </si>
  <si>
    <t>Includes character advancement options</t>
  </si>
  <si>
    <t>1.0.1</t>
  </si>
  <si>
    <t>1.0.2</t>
  </si>
  <si>
    <t>thistledownsname@gmail.com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</si>
</sst>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27">
    <xf numFmtId="0" fontId="0" fillId="0" borderId="0" xfId="0"/>
    <xf numFmtId="0" fontId="1" fillId="0" borderId="0" xfId="0" applyFont="1"/>
    <xf numFmtId="0" fontId="0" fillId="2" borderId="0" xfId="0" applyFill="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0" fillId="2" borderId="0" xfId="0" applyFill="1" applyBorder="1"/>
    <xf numFmtId="0" fontId="0" fillId="2" borderId="0" xfId="0" applyFill="1"/>
    <xf numFmtId="0" fontId="1" fillId="0" borderId="4" xfId="0" applyFont="1" applyBorder="1"/>
    <xf numFmtId="0" fontId="1" fillId="0" borderId="7" xfId="0" applyFont="1" applyBorder="1"/>
    <xf numFmtId="0" fontId="1" fillId="0" borderId="0" xfId="0" applyFont="1" applyBorder="1"/>
    <xf numFmtId="0" fontId="1" fillId="0" borderId="12" xfId="0" applyFont="1" applyBorder="1"/>
    <xf numFmtId="0" fontId="1" fillId="0" borderId="5" xfId="0" applyFont="1" applyBorder="1"/>
    <xf numFmtId="0" fontId="0" fillId="0" borderId="0" xfId="0" quotePrefix="1" applyBorder="1"/>
    <xf numFmtId="0" fontId="0" fillId="0" borderId="0" xfId="0" applyAlignment="1">
      <alignment shrinkToFit="1"/>
    </xf>
    <xf numFmtId="0" fontId="0" fillId="0" borderId="0" xfId="0" applyAlignment="1">
      <alignment shrinkToFit="1"/>
    </xf>
    <xf numFmtId="0" fontId="0" fillId="2" borderId="0" xfId="0" applyFill="1" applyAlignment="1">
      <alignment wrapTex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5" fillId="2" borderId="0" xfId="0" applyFont="1" applyFill="1"/>
    <xf numFmtId="0" fontId="0" fillId="0" borderId="0" xfId="0" applyFill="1" applyBorder="1"/>
    <xf numFmtId="0" fontId="0" fillId="0" borderId="10" xfId="0" applyFill="1" applyBorder="1"/>
    <xf numFmtId="0" fontId="0" fillId="0" borderId="0" xfId="0"/>
    <xf numFmtId="0" fontId="0" fillId="0" borderId="0" xfId="0" applyBorder="1"/>
    <xf numFmtId="0" fontId="0" fillId="0" borderId="0" xfId="0" applyFill="1" applyBorder="1"/>
    <xf numFmtId="0" fontId="0" fillId="5" borderId="0" xfId="0" applyFill="1" applyBorder="1"/>
    <xf numFmtId="0" fontId="0" fillId="4" borderId="0" xfId="0" applyFill="1" applyBorder="1"/>
    <xf numFmtId="0" fontId="0" fillId="3" borderId="0" xfId="0" applyFill="1" applyBorder="1"/>
    <xf numFmtId="0" fontId="0" fillId="3" borderId="10" xfId="0" applyFill="1" applyBorder="1"/>
    <xf numFmtId="0" fontId="0" fillId="0" borderId="0" xfId="0" applyAlignment="1">
      <alignment horizontal="left"/>
    </xf>
    <xf numFmtId="0" fontId="0" fillId="0" borderId="11" xfId="0" applyBorder="1"/>
    <xf numFmtId="0" fontId="0" fillId="0" borderId="16" xfId="0" applyBorder="1"/>
    <xf numFmtId="0" fontId="0" fillId="0" borderId="0" xfId="0" applyAlignment="1">
      <alignment horizontal="left"/>
    </xf>
    <xf numFmtId="0" fontId="0" fillId="0" borderId="8" xfId="0" applyBorder="1" applyAlignment="1">
      <alignment horizontal="left"/>
    </xf>
    <xf numFmtId="0" fontId="0" fillId="0" borderId="11" xfId="0" applyBorder="1" applyAlignment="1">
      <alignment horizontal="left"/>
    </xf>
    <xf numFmtId="0" fontId="0" fillId="0" borderId="6"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0" borderId="6" xfId="0" applyBorder="1"/>
    <xf numFmtId="0" fontId="0" fillId="0" borderId="9" xfId="0" applyBorder="1"/>
    <xf numFmtId="0" fontId="0" fillId="0" borderId="11" xfId="0" applyBorder="1"/>
    <xf numFmtId="0" fontId="0" fillId="2" borderId="0" xfId="0" applyFill="1" applyAlignment="1">
      <alignment horizontal="left"/>
    </xf>
    <xf numFmtId="0" fontId="0" fillId="0" borderId="0" xfId="0" quotePrefix="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1" xfId="0" applyFill="1" applyBorder="1" applyProtection="1">
      <protection locked="0"/>
    </xf>
    <xf numFmtId="0" fontId="0" fillId="0" borderId="0" xfId="0" applyAlignment="1">
      <alignment horizontal="right"/>
    </xf>
    <xf numFmtId="0" fontId="7" fillId="2" borderId="0" xfId="0" applyFont="1" applyFill="1"/>
    <xf numFmtId="0" fontId="7" fillId="2" borderId="0" xfId="0" applyFont="1" applyFill="1" applyAlignment="1">
      <alignment horizontal="left"/>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1" xfId="0" applyFill="1" applyBorder="1" applyProtection="1">
      <protection locked="0"/>
    </xf>
    <xf numFmtId="0" fontId="0" fillId="2" borderId="0" xfId="0" applyFill="1"/>
    <xf numFmtId="0" fontId="0" fillId="2" borderId="0" xfId="0" applyFill="1" applyAlignment="1">
      <alignment wrapText="1"/>
    </xf>
    <xf numFmtId="0" fontId="0" fillId="2" borderId="10" xfId="0" applyFill="1" applyBorder="1"/>
    <xf numFmtId="0" fontId="0" fillId="0" borderId="9" xfId="0" applyFill="1" applyBorder="1" applyProtection="1">
      <protection locked="0"/>
    </xf>
    <xf numFmtId="0" fontId="0" fillId="0" borderId="11" xfId="0" applyFill="1" applyBorder="1" applyProtection="1">
      <protection locked="0"/>
    </xf>
    <xf numFmtId="0" fontId="0" fillId="0" borderId="0" xfId="0" applyAlignment="1">
      <alignment shrinkToFit="1"/>
    </xf>
    <xf numFmtId="0" fontId="0" fillId="0" borderId="0" xfId="0" applyAlignment="1">
      <alignment vertical="top" shrinkToFit="1"/>
    </xf>
    <xf numFmtId="0" fontId="2" fillId="0" borderId="0" xfId="0" applyFont="1" applyAlignment="1">
      <alignment wrapText="1" shrinkToFit="1"/>
    </xf>
    <xf numFmtId="0" fontId="0" fillId="0" borderId="0" xfId="0" applyAlignment="1">
      <alignment horizontal="left" vertical="center" shrinkToFit="1"/>
    </xf>
    <xf numFmtId="22" fontId="0" fillId="0" borderId="0" xfId="0" applyNumberFormat="1" applyAlignment="1">
      <alignment horizontal="right"/>
    </xf>
    <xf numFmtId="22" fontId="0" fillId="0" borderId="0" xfId="0" applyNumberFormat="1"/>
    <xf numFmtId="0" fontId="0" fillId="0" borderId="10" xfId="0" applyFill="1" applyBorder="1"/>
    <xf numFmtId="0" fontId="0" fillId="0" borderId="4" xfId="0" applyFill="1" applyBorder="1"/>
    <xf numFmtId="0" fontId="0" fillId="0" borderId="5" xfId="0" applyFill="1" applyBorder="1"/>
    <xf numFmtId="0" fontId="0" fillId="0" borderId="7" xfId="0" applyFill="1" applyBorder="1"/>
    <xf numFmtId="0" fontId="0" fillId="0" borderId="0" xfId="0" applyFill="1" applyBorder="1"/>
    <xf numFmtId="0" fontId="0" fillId="0" borderId="9" xfId="0" applyFill="1" applyBorder="1"/>
    <xf numFmtId="0" fontId="0" fillId="0" borderId="7" xfId="0" applyBorder="1" applyAlignment="1">
      <alignment horizontal="left"/>
    </xf>
    <xf numFmtId="0" fontId="0" fillId="0" borderId="0"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9" xfId="0" applyBorder="1"/>
    <xf numFmtId="0" fontId="0" fillId="0" borderId="11" xfId="0" applyBorder="1"/>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8" fillId="2" borderId="0" xfId="0" applyFont="1" applyFill="1" applyAlignment="1">
      <alignment horizontal="left"/>
    </xf>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0" fillId="0" borderId="0" xfId="0" quotePrefix="1" applyAlignment="1">
      <alignment horizontal="left"/>
    </xf>
    <xf numFmtId="0" fontId="6" fillId="0" borderId="13" xfId="0" applyFont="1" applyBorder="1"/>
    <xf numFmtId="0" fontId="1" fillId="2" borderId="0" xfId="0" applyFont="1" applyFill="1"/>
    <xf numFmtId="0" fontId="9" fillId="2" borderId="0" xfId="1" applyFill="1"/>
  </cellXfs>
  <cellStyles count="2">
    <cellStyle name="Hyperlink" xfId="1" builtinId="8"/>
    <cellStyle name="Normal" xfId="0" builtinId="0"/>
  </cellStyles>
  <dxfs count="99">
    <dxf>
      <border>
        <left style="thin">
          <color auto="1"/>
        </left>
        <right style="thin">
          <color auto="1"/>
        </right>
        <top style="thin">
          <color auto="1"/>
        </top>
        <bottom style="thin">
          <color auto="1"/>
        </bottom>
        <vertical/>
        <horizontal/>
      </border>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21695</xdr:rowOff>
    </xdr:from>
    <xdr:to>
      <xdr:col>22</xdr:col>
      <xdr:colOff>359303</xdr:colOff>
      <xdr:row>50</xdr:row>
      <xdr:rowOff>51281</xdr:rowOff>
    </xdr:to>
    <xdr:pic>
      <xdr:nvPicPr>
        <xdr:cNvPr id="2" name="Picture 1"/>
        <xdr:cNvPicPr>
          <a:picLocks noChangeAspect="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21695"/>
          <a:ext cx="7870446" cy="606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sqref="A1:C1"/>
    </sheetView>
  </sheetViews>
  <sheetFormatPr defaultRowHeight="15" x14ac:dyDescent="0.25"/>
  <cols>
    <col min="1" max="1" width="9.140625" style="50"/>
    <col min="2" max="2" width="10.42578125" style="50" customWidth="1"/>
    <col min="3" max="3" width="52.85546875" style="50" customWidth="1"/>
    <col min="4" max="16384" width="9.140625" style="50"/>
  </cols>
  <sheetData>
    <row r="1" spans="1:3" x14ac:dyDescent="0.25">
      <c r="A1" s="125" t="s">
        <v>583</v>
      </c>
      <c r="B1" s="125"/>
      <c r="C1" s="125"/>
    </row>
    <row r="2" spans="1:3" x14ac:dyDescent="0.25">
      <c r="A2" s="126" t="s">
        <v>599</v>
      </c>
      <c r="B2" s="3"/>
      <c r="C2" s="3"/>
    </row>
    <row r="3" spans="1:3" x14ac:dyDescent="0.25">
      <c r="A3" s="70" t="s">
        <v>590</v>
      </c>
      <c r="B3" s="70"/>
      <c r="C3" s="70"/>
    </row>
    <row r="4" spans="1:3" x14ac:dyDescent="0.25">
      <c r="A4" s="70" t="s">
        <v>591</v>
      </c>
      <c r="B4" s="70"/>
      <c r="C4" s="70"/>
    </row>
    <row r="5" spans="1:3" x14ac:dyDescent="0.25">
      <c r="A5" s="70"/>
      <c r="B5" s="70"/>
      <c r="C5" s="70"/>
    </row>
    <row r="6" spans="1:3" ht="46.5" customHeight="1" x14ac:dyDescent="0.25">
      <c r="A6" s="71" t="s">
        <v>584</v>
      </c>
      <c r="B6" s="71"/>
      <c r="C6" s="71"/>
    </row>
    <row r="7" spans="1:3" x14ac:dyDescent="0.25">
      <c r="A7" s="70"/>
      <c r="B7" s="70"/>
      <c r="C7" s="70"/>
    </row>
    <row r="8" spans="1:3" ht="61.5" customHeight="1" x14ac:dyDescent="0.25">
      <c r="A8" s="71" t="s">
        <v>586</v>
      </c>
      <c r="B8" s="71"/>
      <c r="C8" s="71"/>
    </row>
    <row r="9" spans="1:3" ht="48.75" customHeight="1" x14ac:dyDescent="0.25">
      <c r="A9" s="71" t="s">
        <v>585</v>
      </c>
      <c r="B9" s="71"/>
      <c r="C9" s="71"/>
    </row>
    <row r="10" spans="1:3" x14ac:dyDescent="0.25">
      <c r="A10" s="70"/>
      <c r="B10" s="70"/>
      <c r="C10" s="70"/>
    </row>
    <row r="11" spans="1:3" ht="63.75" customHeight="1" x14ac:dyDescent="0.25">
      <c r="A11" s="71" t="s">
        <v>587</v>
      </c>
      <c r="B11" s="71"/>
      <c r="C11" s="71"/>
    </row>
    <row r="12" spans="1:3" x14ac:dyDescent="0.25">
      <c r="A12" s="70"/>
      <c r="B12" s="70"/>
      <c r="C12" s="70"/>
    </row>
    <row r="13" spans="1:3" ht="77.25" customHeight="1" x14ac:dyDescent="0.25">
      <c r="A13" s="71" t="s">
        <v>589</v>
      </c>
      <c r="B13" s="71"/>
      <c r="C13" s="71"/>
    </row>
    <row r="14" spans="1:3" x14ac:dyDescent="0.25">
      <c r="A14" s="70"/>
      <c r="B14" s="70"/>
      <c r="C14" s="70"/>
    </row>
    <row r="15" spans="1:3" ht="29.25" customHeight="1" x14ac:dyDescent="0.25">
      <c r="A15" s="71" t="s">
        <v>588</v>
      </c>
      <c r="B15" s="71"/>
      <c r="C15" s="71"/>
    </row>
    <row r="20" spans="1:3" x14ac:dyDescent="0.25">
      <c r="A20" s="50" t="s">
        <v>592</v>
      </c>
    </row>
    <row r="21" spans="1:3" x14ac:dyDescent="0.25">
      <c r="A21" s="121">
        <v>1</v>
      </c>
      <c r="B21" s="122">
        <v>42536</v>
      </c>
      <c r="C21" s="50" t="s">
        <v>595</v>
      </c>
    </row>
    <row r="22" spans="1:3" x14ac:dyDescent="0.25">
      <c r="A22" s="121" t="s">
        <v>597</v>
      </c>
      <c r="B22" s="54" t="s">
        <v>593</v>
      </c>
      <c r="C22" s="50" t="s">
        <v>594</v>
      </c>
    </row>
    <row r="23" spans="1:3" x14ac:dyDescent="0.25">
      <c r="A23" s="121" t="s">
        <v>598</v>
      </c>
      <c r="B23" s="54" t="s">
        <v>593</v>
      </c>
      <c r="C23" s="50" t="s">
        <v>596</v>
      </c>
    </row>
    <row r="24" spans="1:3" x14ac:dyDescent="0.25">
      <c r="A24" s="121"/>
      <c r="B24" s="54"/>
    </row>
    <row r="25" spans="1:3" x14ac:dyDescent="0.25">
      <c r="A25" s="121"/>
      <c r="B25" s="54"/>
    </row>
    <row r="26" spans="1:3" x14ac:dyDescent="0.25">
      <c r="A26" s="121"/>
      <c r="B26" s="54"/>
    </row>
    <row r="27" spans="1:3" x14ac:dyDescent="0.25">
      <c r="A27" s="121"/>
      <c r="B27" s="54"/>
    </row>
    <row r="28" spans="1:3" x14ac:dyDescent="0.25">
      <c r="A28" s="121"/>
      <c r="B28" s="54"/>
    </row>
    <row r="29" spans="1:3" x14ac:dyDescent="0.25">
      <c r="A29" s="121"/>
      <c r="B29" s="54"/>
    </row>
    <row r="30" spans="1:3" x14ac:dyDescent="0.25">
      <c r="A30" s="121"/>
      <c r="B30" s="54"/>
    </row>
    <row r="31" spans="1:3" x14ac:dyDescent="0.25">
      <c r="A31" s="121"/>
      <c r="B31" s="54"/>
    </row>
    <row r="32" spans="1:3" x14ac:dyDescent="0.25">
      <c r="A32" s="121"/>
      <c r="B32" s="54"/>
    </row>
    <row r="33" spans="1:2" x14ac:dyDescent="0.25">
      <c r="A33" s="121"/>
      <c r="B33" s="54"/>
    </row>
    <row r="34" spans="1:2" x14ac:dyDescent="0.25">
      <c r="A34" s="121"/>
      <c r="B34" s="54"/>
    </row>
    <row r="35" spans="1:2" x14ac:dyDescent="0.25">
      <c r="A35" s="121"/>
      <c r="B35" s="54"/>
    </row>
    <row r="36" spans="1:2" x14ac:dyDescent="0.25">
      <c r="A36" s="121"/>
      <c r="B36" s="54"/>
    </row>
    <row r="37" spans="1:2" x14ac:dyDescent="0.25">
      <c r="A37" s="121"/>
      <c r="B37" s="54"/>
    </row>
    <row r="38" spans="1:2" x14ac:dyDescent="0.25">
      <c r="A38" s="121"/>
      <c r="B38" s="54"/>
    </row>
    <row r="39" spans="1:2" x14ac:dyDescent="0.25">
      <c r="A39" s="121"/>
      <c r="B39" s="54"/>
    </row>
    <row r="40" spans="1:2" x14ac:dyDescent="0.25">
      <c r="A40" s="121"/>
    </row>
    <row r="41" spans="1:2" x14ac:dyDescent="0.25">
      <c r="A41" s="121"/>
    </row>
  </sheetData>
  <mergeCells count="14">
    <mergeCell ref="A14:C14"/>
    <mergeCell ref="A15:C15"/>
    <mergeCell ref="A8:C8"/>
    <mergeCell ref="A9:C9"/>
    <mergeCell ref="A10:C10"/>
    <mergeCell ref="A11:C11"/>
    <mergeCell ref="A12:C12"/>
    <mergeCell ref="A13:C13"/>
    <mergeCell ref="A1:C1"/>
    <mergeCell ref="A3:C3"/>
    <mergeCell ref="A4:C4"/>
    <mergeCell ref="A5:C5"/>
    <mergeCell ref="A6:C6"/>
    <mergeCell ref="A7:C7"/>
  </mergeCells>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zoomScale="85" zoomScaleNormal="85" workbookViewId="0">
      <selection activeCell="I9" sqref="I9"/>
    </sheetView>
  </sheetViews>
  <sheetFormatPr defaultRowHeight="15" x14ac:dyDescent="0.25"/>
  <cols>
    <col min="1" max="1" width="2" style="2" customWidth="1"/>
    <col min="2" max="2" width="14" style="2" bestFit="1" customWidth="1"/>
    <col min="3" max="5" width="9.140625" style="2"/>
    <col min="6" max="6" width="11.140625" style="2" customWidth="1"/>
    <col min="7" max="9" width="9.140625" style="2"/>
    <col min="10" max="10" width="9.140625" style="18"/>
    <col min="11" max="11" width="9.140625" style="60"/>
    <col min="12" max="12" width="27.140625" hidden="1" customWidth="1"/>
    <col min="13" max="13" width="11.42578125" hidden="1" customWidth="1"/>
    <col min="14" max="17" width="9.140625" hidden="1" customWidth="1"/>
    <col min="18" max="18" width="19.28515625" hidden="1" customWidth="1"/>
    <col min="19" max="24" width="9.140625" hidden="1" customWidth="1"/>
    <col min="25" max="25" width="30.140625" hidden="1" customWidth="1"/>
    <col min="26" max="27" width="9.140625" hidden="1" customWidth="1"/>
    <col min="28" max="28" width="30.140625" hidden="1" customWidth="1"/>
    <col min="29" max="29" width="21.5703125" hidden="1" customWidth="1"/>
    <col min="30" max="36" width="9.140625" hidden="1" customWidth="1"/>
    <col min="37" max="37" width="9.140625" style="44"/>
  </cols>
  <sheetData>
    <row r="1" spans="2:37" x14ac:dyDescent="0.25">
      <c r="K1" s="60" t="s">
        <v>580</v>
      </c>
      <c r="AK1" s="44" t="s">
        <v>580</v>
      </c>
    </row>
    <row r="2" spans="2:37" x14ac:dyDescent="0.25">
      <c r="B2" s="3" t="s">
        <v>146</v>
      </c>
      <c r="C2" s="63"/>
      <c r="D2" s="65"/>
      <c r="E2" s="65"/>
      <c r="F2" s="65"/>
      <c r="G2" s="65"/>
      <c r="H2" s="64"/>
    </row>
    <row r="3" spans="2:37" x14ac:dyDescent="0.25">
      <c r="B3" s="3"/>
      <c r="C3" s="3"/>
      <c r="D3" s="3"/>
      <c r="E3" s="3"/>
      <c r="F3" s="3"/>
      <c r="G3" s="3"/>
      <c r="H3" s="3"/>
    </row>
    <row r="4" spans="2:37" x14ac:dyDescent="0.25">
      <c r="B4" s="3" t="s">
        <v>148</v>
      </c>
      <c r="C4" s="63"/>
      <c r="D4" s="65"/>
      <c r="E4" s="65"/>
      <c r="F4" s="65"/>
      <c r="G4" s="65"/>
      <c r="H4" s="64"/>
    </row>
    <row r="6" spans="2:37" x14ac:dyDescent="0.25">
      <c r="B6" s="3" t="s">
        <v>147</v>
      </c>
      <c r="C6" s="63"/>
      <c r="D6" s="65"/>
      <c r="E6" s="65"/>
      <c r="F6" s="65"/>
      <c r="G6" s="65"/>
      <c r="H6" s="64"/>
    </row>
    <row r="8" spans="2:37" ht="18.75" x14ac:dyDescent="0.3">
      <c r="B8" s="31" t="s">
        <v>107</v>
      </c>
      <c r="F8" s="61" t="s">
        <v>129</v>
      </c>
      <c r="G8" s="62">
        <f>2-SUM(D10:D14)</f>
        <v>2</v>
      </c>
      <c r="L8" s="19" t="s">
        <v>0</v>
      </c>
      <c r="M8" s="23"/>
      <c r="N8" s="5"/>
      <c r="O8" s="5"/>
      <c r="P8" s="5"/>
      <c r="Q8" s="5"/>
      <c r="R8" s="6"/>
      <c r="U8" s="19" t="s">
        <v>100</v>
      </c>
      <c r="V8" s="5"/>
      <c r="W8" s="51"/>
      <c r="Y8" s="19" t="s">
        <v>97</v>
      </c>
      <c r="Z8" s="23"/>
      <c r="AA8" s="23"/>
      <c r="AB8" s="5"/>
      <c r="AC8" s="5"/>
      <c r="AD8" s="5"/>
      <c r="AE8" s="5"/>
      <c r="AF8" s="5"/>
      <c r="AG8" s="5"/>
      <c r="AH8" s="5"/>
      <c r="AI8" s="6"/>
      <c r="AJ8" s="13"/>
      <c r="AK8" s="123" t="s">
        <v>101</v>
      </c>
    </row>
    <row r="9" spans="2:37" x14ac:dyDescent="0.25">
      <c r="C9" s="2" t="s">
        <v>108</v>
      </c>
      <c r="D9" s="2" t="s">
        <v>109</v>
      </c>
      <c r="E9" s="2" t="s">
        <v>113</v>
      </c>
      <c r="F9" s="2" t="s">
        <v>110</v>
      </c>
      <c r="L9" s="7" t="s">
        <v>13</v>
      </c>
      <c r="M9" s="8" t="s">
        <v>125</v>
      </c>
      <c r="N9" s="8" t="s">
        <v>126</v>
      </c>
      <c r="O9" s="8" t="s">
        <v>14</v>
      </c>
      <c r="P9" s="8" t="s">
        <v>15</v>
      </c>
      <c r="Q9" s="8" t="s">
        <v>91</v>
      </c>
      <c r="R9" s="9"/>
      <c r="S9" s="55" t="s">
        <v>101</v>
      </c>
      <c r="U9" s="7" t="s">
        <v>208</v>
      </c>
      <c r="V9" s="35" t="s">
        <v>106</v>
      </c>
      <c r="W9" s="9" t="s">
        <v>104</v>
      </c>
      <c r="Y9" s="7" t="s">
        <v>256</v>
      </c>
      <c r="Z9" s="8" t="s">
        <v>209</v>
      </c>
      <c r="AA9" s="8" t="s">
        <v>344</v>
      </c>
      <c r="AB9" s="8" t="s">
        <v>151</v>
      </c>
      <c r="AC9" s="8" t="s">
        <v>2</v>
      </c>
      <c r="AD9" s="24" t="s">
        <v>101</v>
      </c>
      <c r="AE9" s="8" t="s">
        <v>214</v>
      </c>
      <c r="AF9" s="8" t="s">
        <v>217</v>
      </c>
      <c r="AG9" s="8" t="s">
        <v>221</v>
      </c>
      <c r="AH9" s="8" t="s">
        <v>222</v>
      </c>
      <c r="AI9" s="9" t="s">
        <v>223</v>
      </c>
      <c r="AJ9" s="14" t="s">
        <v>479</v>
      </c>
      <c r="AK9" s="123" t="s">
        <v>101</v>
      </c>
    </row>
    <row r="10" spans="2:37" x14ac:dyDescent="0.25">
      <c r="B10" s="2" t="s">
        <v>102</v>
      </c>
      <c r="C10" s="2">
        <v>2</v>
      </c>
      <c r="D10" s="56"/>
      <c r="E10" s="2">
        <f>IF($E$17=B10,1,0)</f>
        <v>0</v>
      </c>
      <c r="F10" s="2">
        <f>SUM(C10:E10)</f>
        <v>2</v>
      </c>
      <c r="L10" s="7" t="s">
        <v>1</v>
      </c>
      <c r="M10" s="8">
        <f>N10</f>
        <v>1</v>
      </c>
      <c r="N10" s="8">
        <v>1</v>
      </c>
      <c r="O10" s="8"/>
      <c r="P10" s="8"/>
      <c r="Q10" s="8"/>
      <c r="R10" s="9" t="s">
        <v>529</v>
      </c>
      <c r="S10" s="55" t="s">
        <v>101</v>
      </c>
      <c r="U10" s="7" t="s">
        <v>209</v>
      </c>
      <c r="V10" s="35" t="s">
        <v>103</v>
      </c>
      <c r="W10" s="9" t="s">
        <v>105</v>
      </c>
      <c r="Y10" s="7" t="s">
        <v>257</v>
      </c>
      <c r="Z10" s="8" t="s">
        <v>209</v>
      </c>
      <c r="AA10" s="8" t="s">
        <v>345</v>
      </c>
      <c r="AB10" s="8" t="s">
        <v>205</v>
      </c>
      <c r="AC10" s="8" t="s">
        <v>6</v>
      </c>
      <c r="AD10" s="24" t="s">
        <v>101</v>
      </c>
      <c r="AE10" s="8" t="s">
        <v>94</v>
      </c>
      <c r="AF10" s="8" t="s">
        <v>96</v>
      </c>
      <c r="AG10" s="8" t="s">
        <v>214</v>
      </c>
      <c r="AH10" s="8" t="s">
        <v>217</v>
      </c>
      <c r="AI10" s="9" t="s">
        <v>221</v>
      </c>
      <c r="AJ10" s="14" t="s">
        <v>480</v>
      </c>
      <c r="AK10" s="123" t="s">
        <v>101</v>
      </c>
    </row>
    <row r="11" spans="2:37" x14ac:dyDescent="0.25">
      <c r="B11" s="2" t="s">
        <v>103</v>
      </c>
      <c r="C11" s="2">
        <v>2</v>
      </c>
      <c r="D11" s="57"/>
      <c r="E11" s="2">
        <f>IF($E$17=B11,1,0)</f>
        <v>0</v>
      </c>
      <c r="F11" s="2">
        <f t="shared" ref="F11:F14" si="0">SUM(C11:E11)</f>
        <v>2</v>
      </c>
      <c r="L11" s="7" t="s">
        <v>150</v>
      </c>
      <c r="M11" s="8">
        <f>N11</f>
        <v>4</v>
      </c>
      <c r="N11" s="8">
        <v>4</v>
      </c>
      <c r="O11" s="8"/>
      <c r="P11" s="8"/>
      <c r="Q11" s="8">
        <v>1</v>
      </c>
      <c r="R11" s="9" t="s">
        <v>429</v>
      </c>
      <c r="S11" s="55" t="s">
        <v>101</v>
      </c>
      <c r="U11" s="7" t="s">
        <v>136</v>
      </c>
      <c r="V11" s="35" t="s">
        <v>102</v>
      </c>
      <c r="W11" s="9" t="s">
        <v>104</v>
      </c>
      <c r="Y11" s="7" t="s">
        <v>98</v>
      </c>
      <c r="Z11" s="8" t="s">
        <v>291</v>
      </c>
      <c r="AA11" s="8" t="s">
        <v>305</v>
      </c>
      <c r="AB11" s="8" t="s">
        <v>192</v>
      </c>
      <c r="AC11" s="8" t="s">
        <v>163</v>
      </c>
      <c r="AD11" s="24" t="s">
        <v>101</v>
      </c>
      <c r="AE11" s="8" t="s">
        <v>94</v>
      </c>
      <c r="AF11" s="8" t="s">
        <v>96</v>
      </c>
      <c r="AG11" s="8" t="s">
        <v>217</v>
      </c>
      <c r="AH11" s="8" t="s">
        <v>221</v>
      </c>
      <c r="AI11" s="9" t="s">
        <v>223</v>
      </c>
      <c r="AJ11" s="14" t="s">
        <v>452</v>
      </c>
      <c r="AK11" s="123" t="s">
        <v>101</v>
      </c>
    </row>
    <row r="12" spans="2:37" x14ac:dyDescent="0.25">
      <c r="B12" s="2" t="s">
        <v>104</v>
      </c>
      <c r="C12" s="2">
        <v>2</v>
      </c>
      <c r="D12" s="57"/>
      <c r="E12" s="2">
        <f>IF($E$17=B12,1,0)</f>
        <v>0</v>
      </c>
      <c r="F12" s="2">
        <f t="shared" si="0"/>
        <v>2</v>
      </c>
      <c r="L12" s="7" t="s">
        <v>151</v>
      </c>
      <c r="M12" s="37" t="str">
        <f>IF($B$17=O12,N12,"NO")</f>
        <v>NO</v>
      </c>
      <c r="N12" s="8">
        <v>4</v>
      </c>
      <c r="O12" s="8" t="s">
        <v>209</v>
      </c>
      <c r="P12" s="8" t="s">
        <v>17</v>
      </c>
      <c r="Q12" s="8"/>
      <c r="R12" s="9" t="s">
        <v>531</v>
      </c>
      <c r="S12" s="55" t="s">
        <v>101</v>
      </c>
      <c r="U12" s="7" t="s">
        <v>210</v>
      </c>
      <c r="V12" s="35" t="s">
        <v>102</v>
      </c>
      <c r="W12" s="9" t="s">
        <v>103</v>
      </c>
      <c r="Y12" s="7" t="s">
        <v>99</v>
      </c>
      <c r="Z12" s="8" t="s">
        <v>291</v>
      </c>
      <c r="AA12" s="8" t="s">
        <v>306</v>
      </c>
      <c r="AB12" s="8" t="s">
        <v>189</v>
      </c>
      <c r="AC12" s="8" t="s">
        <v>160</v>
      </c>
      <c r="AD12" s="24" t="s">
        <v>101</v>
      </c>
      <c r="AE12" s="8" t="s">
        <v>93</v>
      </c>
      <c r="AF12" s="8" t="s">
        <v>96</v>
      </c>
      <c r="AG12" s="8" t="s">
        <v>214</v>
      </c>
      <c r="AH12" s="8" t="s">
        <v>219</v>
      </c>
      <c r="AI12" s="9" t="s">
        <v>221</v>
      </c>
      <c r="AJ12" s="14" t="s">
        <v>453</v>
      </c>
      <c r="AK12" s="123" t="s">
        <v>101</v>
      </c>
    </row>
    <row r="13" spans="2:37" x14ac:dyDescent="0.25">
      <c r="B13" s="2" t="s">
        <v>105</v>
      </c>
      <c r="C13" s="2">
        <v>2</v>
      </c>
      <c r="D13" s="57"/>
      <c r="E13" s="2">
        <f>IF($E$17=B13,1,0)</f>
        <v>0</v>
      </c>
      <c r="F13" s="2">
        <f t="shared" si="0"/>
        <v>2</v>
      </c>
      <c r="L13" s="7" t="s">
        <v>152</v>
      </c>
      <c r="M13" s="8">
        <f>N13</f>
        <v>3</v>
      </c>
      <c r="N13" s="8">
        <v>3</v>
      </c>
      <c r="O13" s="8"/>
      <c r="P13" s="8"/>
      <c r="Q13" s="8"/>
      <c r="R13" s="9" t="s">
        <v>417</v>
      </c>
      <c r="S13" s="55" t="s">
        <v>101</v>
      </c>
      <c r="U13" s="7" t="s">
        <v>211</v>
      </c>
      <c r="V13" s="35" t="s">
        <v>106</v>
      </c>
      <c r="W13" s="9" t="s">
        <v>105</v>
      </c>
      <c r="Y13" s="7" t="s">
        <v>226</v>
      </c>
      <c r="Z13" s="8" t="s">
        <v>291</v>
      </c>
      <c r="AA13" s="8" t="s">
        <v>307</v>
      </c>
      <c r="AB13" s="8" t="s">
        <v>150</v>
      </c>
      <c r="AC13" s="8" t="s">
        <v>3</v>
      </c>
      <c r="AD13" s="24" t="s">
        <v>101</v>
      </c>
      <c r="AE13" s="8" t="s">
        <v>93</v>
      </c>
      <c r="AF13" s="8" t="s">
        <v>94</v>
      </c>
      <c r="AG13" s="8" t="s">
        <v>216</v>
      </c>
      <c r="AH13" s="8" t="s">
        <v>219</v>
      </c>
      <c r="AI13" s="9" t="s">
        <v>224</v>
      </c>
      <c r="AJ13" s="14" t="s">
        <v>454</v>
      </c>
      <c r="AK13" s="123" t="s">
        <v>101</v>
      </c>
    </row>
    <row r="14" spans="2:37" x14ac:dyDescent="0.25">
      <c r="B14" s="2" t="s">
        <v>106</v>
      </c>
      <c r="C14" s="2">
        <v>2</v>
      </c>
      <c r="D14" s="58"/>
      <c r="E14" s="2">
        <f>IF($E$17=B14,1,0)</f>
        <v>0</v>
      </c>
      <c r="F14" s="2">
        <f t="shared" si="0"/>
        <v>2</v>
      </c>
      <c r="L14" s="7" t="s">
        <v>153</v>
      </c>
      <c r="M14" s="8">
        <f>N14</f>
        <v>3</v>
      </c>
      <c r="N14" s="8">
        <v>3</v>
      </c>
      <c r="O14" s="8"/>
      <c r="P14" s="8"/>
      <c r="Q14" s="8"/>
      <c r="R14" s="9" t="s">
        <v>535</v>
      </c>
      <c r="S14" s="55" t="s">
        <v>101</v>
      </c>
      <c r="U14" s="7" t="s">
        <v>138</v>
      </c>
      <c r="V14" s="35" t="s">
        <v>103</v>
      </c>
      <c r="W14" s="9" t="s">
        <v>106</v>
      </c>
      <c r="Y14" s="7" t="s">
        <v>227</v>
      </c>
      <c r="Z14" s="8" t="s">
        <v>291</v>
      </c>
      <c r="AA14" s="8" t="s">
        <v>308</v>
      </c>
      <c r="AB14" s="8" t="s">
        <v>183</v>
      </c>
      <c r="AC14" s="8" t="s">
        <v>165</v>
      </c>
      <c r="AD14" s="24" t="s">
        <v>101</v>
      </c>
      <c r="AE14" s="8" t="s">
        <v>96</v>
      </c>
      <c r="AF14" s="8" t="s">
        <v>214</v>
      </c>
      <c r="AG14" s="8" t="s">
        <v>218</v>
      </c>
      <c r="AH14" s="8" t="s">
        <v>219</v>
      </c>
      <c r="AI14" s="9" t="s">
        <v>222</v>
      </c>
      <c r="AJ14" s="124" t="s">
        <v>440</v>
      </c>
      <c r="AK14" s="123" t="s">
        <v>101</v>
      </c>
    </row>
    <row r="15" spans="2:37" x14ac:dyDescent="0.25">
      <c r="L15" s="7" t="s">
        <v>11</v>
      </c>
      <c r="M15" s="38">
        <f>IF($V$38=1,P15,N15)</f>
        <v>2</v>
      </c>
      <c r="N15" s="8">
        <v>2</v>
      </c>
      <c r="O15" s="8" t="s">
        <v>16</v>
      </c>
      <c r="P15" s="8">
        <v>1</v>
      </c>
      <c r="Q15" s="8"/>
      <c r="R15" s="9" t="s">
        <v>397</v>
      </c>
      <c r="S15" s="55" t="s">
        <v>101</v>
      </c>
      <c r="U15" s="7" t="s">
        <v>212</v>
      </c>
      <c r="V15" s="35" t="s">
        <v>102</v>
      </c>
      <c r="W15" s="9" t="s">
        <v>106</v>
      </c>
      <c r="Y15" s="7" t="s">
        <v>228</v>
      </c>
      <c r="Z15" s="8" t="s">
        <v>291</v>
      </c>
      <c r="AA15" s="8" t="s">
        <v>309</v>
      </c>
      <c r="AB15" s="8" t="s">
        <v>166</v>
      </c>
      <c r="AC15" s="8" t="s">
        <v>186</v>
      </c>
      <c r="AD15" s="24" t="s">
        <v>101</v>
      </c>
      <c r="AE15" s="8" t="s">
        <v>94</v>
      </c>
      <c r="AF15" s="8" t="s">
        <v>214</v>
      </c>
      <c r="AG15" s="8" t="s">
        <v>215</v>
      </c>
      <c r="AH15" s="8" t="s">
        <v>216</v>
      </c>
      <c r="AI15" s="9" t="s">
        <v>225</v>
      </c>
      <c r="AJ15" s="14" t="s">
        <v>455</v>
      </c>
      <c r="AK15" s="123" t="s">
        <v>101</v>
      </c>
    </row>
    <row r="16" spans="2:37" x14ac:dyDescent="0.25">
      <c r="B16" s="3" t="s">
        <v>111</v>
      </c>
      <c r="E16" s="2" t="s">
        <v>112</v>
      </c>
      <c r="L16" s="7" t="s">
        <v>154</v>
      </c>
      <c r="M16" s="8">
        <f>N16</f>
        <v>3</v>
      </c>
      <c r="N16" s="8">
        <v>3</v>
      </c>
      <c r="O16" s="8"/>
      <c r="P16" s="8"/>
      <c r="Q16" s="8"/>
      <c r="R16" s="9" t="s">
        <v>418</v>
      </c>
      <c r="S16" s="55" t="s">
        <v>101</v>
      </c>
      <c r="U16" s="7" t="s">
        <v>213</v>
      </c>
      <c r="V16" s="35" t="s">
        <v>104</v>
      </c>
      <c r="W16" s="9" t="s">
        <v>105</v>
      </c>
      <c r="Y16" s="7" t="s">
        <v>265</v>
      </c>
      <c r="Z16" s="8" t="s">
        <v>264</v>
      </c>
      <c r="AA16" s="8" t="s">
        <v>337</v>
      </c>
      <c r="AB16" s="8" t="s">
        <v>11</v>
      </c>
      <c r="AC16" s="8" t="s">
        <v>207</v>
      </c>
      <c r="AD16" s="8" t="s">
        <v>1</v>
      </c>
      <c r="AE16" s="8" t="s">
        <v>93</v>
      </c>
      <c r="AF16" s="8" t="s">
        <v>96</v>
      </c>
      <c r="AG16" s="8" t="s">
        <v>214</v>
      </c>
      <c r="AH16" s="8" t="s">
        <v>218</v>
      </c>
      <c r="AI16" s="9" t="s">
        <v>219</v>
      </c>
      <c r="AJ16" s="14" t="s">
        <v>472</v>
      </c>
      <c r="AK16" s="123" t="s">
        <v>101</v>
      </c>
    </row>
    <row r="17" spans="1:37" x14ac:dyDescent="0.25">
      <c r="B17" s="63"/>
      <c r="C17" s="64"/>
      <c r="E17" s="63"/>
      <c r="F17" s="64"/>
      <c r="L17" s="7" t="s">
        <v>155</v>
      </c>
      <c r="M17" s="8">
        <f>N17</f>
        <v>3</v>
      </c>
      <c r="N17" s="8">
        <v>3</v>
      </c>
      <c r="O17" s="8"/>
      <c r="P17" s="8"/>
      <c r="Q17" s="8"/>
      <c r="R17" s="9" t="s">
        <v>419</v>
      </c>
      <c r="S17" s="55" t="s">
        <v>101</v>
      </c>
      <c r="U17" s="7" t="s">
        <v>141</v>
      </c>
      <c r="V17" s="35" t="s">
        <v>102</v>
      </c>
      <c r="W17" s="9" t="s">
        <v>105</v>
      </c>
      <c r="Y17" s="7" t="s">
        <v>283</v>
      </c>
      <c r="Z17" s="8" t="s">
        <v>141</v>
      </c>
      <c r="AA17" s="8" t="s">
        <v>362</v>
      </c>
      <c r="AB17" s="8" t="s">
        <v>171</v>
      </c>
      <c r="AC17" s="8" t="s">
        <v>1</v>
      </c>
      <c r="AD17" s="24" t="s">
        <v>101</v>
      </c>
      <c r="AE17" s="8" t="s">
        <v>95</v>
      </c>
      <c r="AF17" s="8" t="s">
        <v>216</v>
      </c>
      <c r="AG17" s="8" t="s">
        <v>220</v>
      </c>
      <c r="AH17" s="8" t="s">
        <v>224</v>
      </c>
      <c r="AI17" s="9" t="s">
        <v>225</v>
      </c>
      <c r="AJ17" s="124" t="s">
        <v>449</v>
      </c>
      <c r="AK17" s="123" t="s">
        <v>101</v>
      </c>
    </row>
    <row r="18" spans="1:37" x14ac:dyDescent="0.25">
      <c r="L18" s="7" t="s">
        <v>156</v>
      </c>
      <c r="M18" s="8">
        <f>N18</f>
        <v>3</v>
      </c>
      <c r="N18" s="8">
        <v>3</v>
      </c>
      <c r="O18" s="8"/>
      <c r="P18" s="8"/>
      <c r="Q18" s="8"/>
      <c r="R18" s="9" t="s">
        <v>538</v>
      </c>
      <c r="S18" s="55" t="s">
        <v>101</v>
      </c>
      <c r="U18" s="52" t="s">
        <v>142</v>
      </c>
      <c r="V18" s="11" t="s">
        <v>103</v>
      </c>
      <c r="W18" s="53" t="s">
        <v>104</v>
      </c>
      <c r="Y18" s="7" t="s">
        <v>287</v>
      </c>
      <c r="Z18" s="8" t="s">
        <v>142</v>
      </c>
      <c r="AA18" s="8" t="s">
        <v>366</v>
      </c>
      <c r="AB18" s="8" t="s">
        <v>185</v>
      </c>
      <c r="AC18" s="8" t="s">
        <v>171</v>
      </c>
      <c r="AD18" s="24" t="s">
        <v>101</v>
      </c>
      <c r="AE18" s="8" t="s">
        <v>94</v>
      </c>
      <c r="AF18" s="8" t="s">
        <v>214</v>
      </c>
      <c r="AG18" s="8" t="s">
        <v>216</v>
      </c>
      <c r="AH18" s="8" t="s">
        <v>217</v>
      </c>
      <c r="AI18" s="9" t="s">
        <v>225</v>
      </c>
      <c r="AJ18" s="14" t="s">
        <v>499</v>
      </c>
      <c r="AK18" s="123" t="s">
        <v>101</v>
      </c>
    </row>
    <row r="19" spans="1:37" ht="18.75" x14ac:dyDescent="0.3">
      <c r="B19" s="31" t="s">
        <v>97</v>
      </c>
      <c r="L19" s="7" t="s">
        <v>2</v>
      </c>
      <c r="M19" s="8">
        <f>N19</f>
        <v>1</v>
      </c>
      <c r="N19" s="8">
        <v>1</v>
      </c>
      <c r="O19" s="8"/>
      <c r="P19" s="8"/>
      <c r="Q19" s="8"/>
      <c r="R19" s="9" t="s">
        <v>540</v>
      </c>
      <c r="S19" s="55" t="s">
        <v>101</v>
      </c>
      <c r="Y19" s="7" t="s">
        <v>229</v>
      </c>
      <c r="Z19" s="8" t="s">
        <v>291</v>
      </c>
      <c r="AA19" s="8" t="s">
        <v>310</v>
      </c>
      <c r="AB19" s="8" t="s">
        <v>155</v>
      </c>
      <c r="AC19" s="8" t="s">
        <v>172</v>
      </c>
      <c r="AD19" s="24" t="s">
        <v>101</v>
      </c>
      <c r="AE19" s="8" t="s">
        <v>216</v>
      </c>
      <c r="AF19" s="8" t="s">
        <v>217</v>
      </c>
      <c r="AG19" s="8" t="s">
        <v>219</v>
      </c>
      <c r="AH19" s="8" t="s">
        <v>224</v>
      </c>
      <c r="AI19" s="9" t="s">
        <v>225</v>
      </c>
      <c r="AJ19" s="14" t="s">
        <v>456</v>
      </c>
      <c r="AK19" s="123" t="s">
        <v>101</v>
      </c>
    </row>
    <row r="20" spans="1:37" x14ac:dyDescent="0.25">
      <c r="L20" s="7" t="s">
        <v>292</v>
      </c>
      <c r="M20" s="39">
        <f>IF($B$17=O20,P20,N20)</f>
        <v>3</v>
      </c>
      <c r="N20" s="8">
        <v>3</v>
      </c>
      <c r="O20" s="8" t="s">
        <v>138</v>
      </c>
      <c r="P20" s="8">
        <v>2</v>
      </c>
      <c r="Q20" s="8"/>
      <c r="R20" s="9" t="s">
        <v>420</v>
      </c>
      <c r="S20" s="55" t="s">
        <v>101</v>
      </c>
      <c r="U20" s="19" t="s">
        <v>88</v>
      </c>
      <c r="V20" s="6"/>
      <c r="Y20" s="7" t="s">
        <v>288</v>
      </c>
      <c r="Z20" s="8" t="s">
        <v>142</v>
      </c>
      <c r="AA20" s="8" t="s">
        <v>367</v>
      </c>
      <c r="AB20" s="8" t="s">
        <v>302</v>
      </c>
      <c r="AC20" s="8" t="s">
        <v>199</v>
      </c>
      <c r="AD20" s="24" t="s">
        <v>101</v>
      </c>
      <c r="AE20" s="8" t="s">
        <v>96</v>
      </c>
      <c r="AF20" s="8" t="s">
        <v>214</v>
      </c>
      <c r="AG20" s="8" t="s">
        <v>217</v>
      </c>
      <c r="AH20" s="8" t="s">
        <v>219</v>
      </c>
      <c r="AI20" s="9" t="s">
        <v>222</v>
      </c>
      <c r="AJ20" s="124" t="s">
        <v>450</v>
      </c>
      <c r="AK20" s="123" t="s">
        <v>101</v>
      </c>
    </row>
    <row r="21" spans="1:37" x14ac:dyDescent="0.25">
      <c r="B21" s="2" t="s">
        <v>114</v>
      </c>
      <c r="F21" s="2" t="s">
        <v>119</v>
      </c>
      <c r="L21" s="7" t="s">
        <v>157</v>
      </c>
      <c r="M21" s="8">
        <f t="shared" ref="M21:M28" si="1">N21</f>
        <v>2</v>
      </c>
      <c r="N21" s="8">
        <v>2</v>
      </c>
      <c r="O21" s="8"/>
      <c r="P21" s="8"/>
      <c r="Q21" s="8"/>
      <c r="R21" s="9" t="s">
        <v>398</v>
      </c>
      <c r="S21" s="55" t="s">
        <v>101</v>
      </c>
      <c r="U21" s="7" t="s">
        <v>89</v>
      </c>
      <c r="V21" s="9"/>
      <c r="Y21" s="7" t="s">
        <v>279</v>
      </c>
      <c r="Z21" s="8" t="s">
        <v>213</v>
      </c>
      <c r="AA21" s="8" t="s">
        <v>358</v>
      </c>
      <c r="AB21" s="8" t="s">
        <v>200</v>
      </c>
      <c r="AC21" s="8" t="s">
        <v>188</v>
      </c>
      <c r="AD21" s="24" t="s">
        <v>101</v>
      </c>
      <c r="AE21" s="8" t="s">
        <v>95</v>
      </c>
      <c r="AF21" s="8" t="s">
        <v>216</v>
      </c>
      <c r="AG21" s="8" t="s">
        <v>217</v>
      </c>
      <c r="AH21" s="8" t="s">
        <v>219</v>
      </c>
      <c r="AI21" s="9" t="s">
        <v>225</v>
      </c>
      <c r="AJ21" s="14" t="s">
        <v>493</v>
      </c>
      <c r="AK21" s="123" t="s">
        <v>101</v>
      </c>
    </row>
    <row r="22" spans="1:37" x14ac:dyDescent="0.25">
      <c r="B22" s="63"/>
      <c r="C22" s="65"/>
      <c r="D22" s="64"/>
      <c r="F22" s="63"/>
      <c r="G22" s="65"/>
      <c r="H22" s="64"/>
      <c r="L22" s="7" t="s">
        <v>158</v>
      </c>
      <c r="M22" s="8">
        <f t="shared" si="1"/>
        <v>2</v>
      </c>
      <c r="N22" s="8">
        <v>2</v>
      </c>
      <c r="O22" s="8"/>
      <c r="P22" s="8"/>
      <c r="Q22" s="8"/>
      <c r="R22" s="9" t="s">
        <v>399</v>
      </c>
      <c r="S22" s="55" t="s">
        <v>101</v>
      </c>
      <c r="U22" s="7" t="s">
        <v>208</v>
      </c>
      <c r="V22" s="9" t="s">
        <v>134</v>
      </c>
      <c r="Y22" s="7" t="s">
        <v>554</v>
      </c>
      <c r="Z22" s="8" t="s">
        <v>291</v>
      </c>
      <c r="AA22" s="8" t="s">
        <v>311</v>
      </c>
      <c r="AB22" s="8" t="s">
        <v>152</v>
      </c>
      <c r="AC22" s="8" t="s">
        <v>168</v>
      </c>
      <c r="AD22" s="24" t="s">
        <v>101</v>
      </c>
      <c r="AE22" s="8" t="s">
        <v>214</v>
      </c>
      <c r="AF22" s="8" t="s">
        <v>218</v>
      </c>
      <c r="AG22" s="8" t="s">
        <v>219</v>
      </c>
      <c r="AH22" s="8" t="s">
        <v>222</v>
      </c>
      <c r="AI22" s="9" t="s">
        <v>225</v>
      </c>
      <c r="AJ22" s="14" t="s">
        <v>457</v>
      </c>
      <c r="AK22" s="123" t="s">
        <v>101</v>
      </c>
    </row>
    <row r="23" spans="1:37" x14ac:dyDescent="0.25">
      <c r="B23" s="3" t="s">
        <v>118</v>
      </c>
      <c r="F23" s="3" t="s">
        <v>118</v>
      </c>
      <c r="L23" s="7" t="s">
        <v>159</v>
      </c>
      <c r="M23" s="8">
        <f t="shared" si="1"/>
        <v>3</v>
      </c>
      <c r="N23" s="8">
        <v>3</v>
      </c>
      <c r="O23" s="8"/>
      <c r="P23" s="8"/>
      <c r="Q23" s="8"/>
      <c r="R23" s="9" t="s">
        <v>421</v>
      </c>
      <c r="S23" s="55" t="s">
        <v>101</v>
      </c>
      <c r="U23" s="7" t="s">
        <v>209</v>
      </c>
      <c r="V23" s="9" t="s">
        <v>135</v>
      </c>
      <c r="Y23" s="7" t="s">
        <v>230</v>
      </c>
      <c r="Z23" s="8" t="s">
        <v>291</v>
      </c>
      <c r="AA23" s="8" t="s">
        <v>312</v>
      </c>
      <c r="AB23" s="8" t="s">
        <v>179</v>
      </c>
      <c r="AC23" s="8" t="s">
        <v>170</v>
      </c>
      <c r="AD23" s="24" t="s">
        <v>101</v>
      </c>
      <c r="AE23" s="8" t="s">
        <v>94</v>
      </c>
      <c r="AF23" s="8" t="s">
        <v>96</v>
      </c>
      <c r="AG23" s="8" t="s">
        <v>217</v>
      </c>
      <c r="AH23" s="8" t="s">
        <v>218</v>
      </c>
      <c r="AI23" s="9" t="s">
        <v>221</v>
      </c>
      <c r="AJ23" s="124" t="s">
        <v>441</v>
      </c>
      <c r="AK23" s="123" t="s">
        <v>101</v>
      </c>
    </row>
    <row r="24" spans="1:37" x14ac:dyDescent="0.25">
      <c r="B24" s="71" t="e">
        <f>VLOOKUP($B$22,$Y$9:$AI$75,3)</f>
        <v>#N/A</v>
      </c>
      <c r="C24" s="71"/>
      <c r="D24" s="71"/>
      <c r="F24" s="71" t="e">
        <f>VLOOKUP($F$22,$Y$9:$AI$75,3)</f>
        <v>#N/A</v>
      </c>
      <c r="G24" s="71"/>
      <c r="H24" s="71"/>
      <c r="L24" s="7" t="s">
        <v>3</v>
      </c>
      <c r="M24" s="8">
        <f t="shared" si="1"/>
        <v>1</v>
      </c>
      <c r="N24" s="8">
        <v>1</v>
      </c>
      <c r="O24" s="8"/>
      <c r="P24" s="8"/>
      <c r="Q24" s="8"/>
      <c r="R24" s="9" t="s">
        <v>544</v>
      </c>
      <c r="S24" s="55" t="s">
        <v>101</v>
      </c>
      <c r="U24" s="7" t="s">
        <v>136</v>
      </c>
      <c r="V24" s="9" t="s">
        <v>136</v>
      </c>
      <c r="Y24" s="7" t="s">
        <v>231</v>
      </c>
      <c r="Z24" s="8" t="s">
        <v>291</v>
      </c>
      <c r="AA24" s="8" t="s">
        <v>313</v>
      </c>
      <c r="AB24" s="8" t="s">
        <v>292</v>
      </c>
      <c r="AC24" s="8" t="s">
        <v>199</v>
      </c>
      <c r="AD24" s="24" t="s">
        <v>101</v>
      </c>
      <c r="AE24" s="8" t="s">
        <v>94</v>
      </c>
      <c r="AF24" s="8" t="s">
        <v>214</v>
      </c>
      <c r="AG24" s="8" t="s">
        <v>215</v>
      </c>
      <c r="AH24" s="8" t="s">
        <v>216</v>
      </c>
      <c r="AI24" s="9" t="s">
        <v>223</v>
      </c>
      <c r="AJ24" s="14" t="s">
        <v>458</v>
      </c>
      <c r="AK24" s="123" t="s">
        <v>101</v>
      </c>
    </row>
    <row r="25" spans="1:37" x14ac:dyDescent="0.25">
      <c r="B25" s="71"/>
      <c r="C25" s="71"/>
      <c r="D25" s="71"/>
      <c r="F25" s="71"/>
      <c r="G25" s="71"/>
      <c r="H25" s="71"/>
      <c r="L25" s="7" t="s">
        <v>160</v>
      </c>
      <c r="M25" s="8">
        <f t="shared" si="1"/>
        <v>2</v>
      </c>
      <c r="N25" s="8">
        <v>2</v>
      </c>
      <c r="O25" s="8"/>
      <c r="P25" s="8"/>
      <c r="Q25" s="8"/>
      <c r="R25" s="9" t="s">
        <v>546</v>
      </c>
      <c r="S25" s="55" t="s">
        <v>101</v>
      </c>
      <c r="U25" s="7" t="s">
        <v>210</v>
      </c>
      <c r="V25" s="9" t="s">
        <v>143</v>
      </c>
      <c r="Y25" s="7" t="s">
        <v>258</v>
      </c>
      <c r="Z25" s="8" t="s">
        <v>209</v>
      </c>
      <c r="AA25" s="8" t="s">
        <v>346</v>
      </c>
      <c r="AB25" s="8" t="s">
        <v>166</v>
      </c>
      <c r="AC25" s="8" t="s">
        <v>160</v>
      </c>
      <c r="AD25" s="24" t="s">
        <v>101</v>
      </c>
      <c r="AE25" s="8" t="s">
        <v>94</v>
      </c>
      <c r="AF25" s="8" t="s">
        <v>214</v>
      </c>
      <c r="AG25" s="8" t="s">
        <v>216</v>
      </c>
      <c r="AH25" s="8" t="s">
        <v>221</v>
      </c>
      <c r="AI25" s="9" t="s">
        <v>225</v>
      </c>
      <c r="AJ25" s="14" t="s">
        <v>481</v>
      </c>
      <c r="AK25" s="123" t="s">
        <v>101</v>
      </c>
    </row>
    <row r="26" spans="1:37" x14ac:dyDescent="0.25">
      <c r="A26" s="18"/>
      <c r="B26" s="71"/>
      <c r="C26" s="71"/>
      <c r="D26" s="71"/>
      <c r="E26" s="18"/>
      <c r="F26" s="71"/>
      <c r="G26" s="71"/>
      <c r="H26" s="71"/>
      <c r="I26" s="18"/>
      <c r="L26" s="7" t="s">
        <v>161</v>
      </c>
      <c r="M26" s="8">
        <f t="shared" si="1"/>
        <v>5</v>
      </c>
      <c r="N26" s="8">
        <v>5</v>
      </c>
      <c r="O26" s="8"/>
      <c r="P26" s="8"/>
      <c r="Q26" s="8"/>
      <c r="R26" s="9" t="s">
        <v>434</v>
      </c>
      <c r="S26" s="55" t="s">
        <v>101</v>
      </c>
      <c r="U26" s="7" t="s">
        <v>211</v>
      </c>
      <c r="V26" s="9" t="s">
        <v>137</v>
      </c>
      <c r="Y26" s="7" t="s">
        <v>232</v>
      </c>
      <c r="Z26" s="8" t="s">
        <v>291</v>
      </c>
      <c r="AA26" s="8" t="s">
        <v>314</v>
      </c>
      <c r="AB26" s="8" t="s">
        <v>180</v>
      </c>
      <c r="AC26" s="8" t="s">
        <v>10</v>
      </c>
      <c r="AD26" s="24" t="s">
        <v>101</v>
      </c>
      <c r="AE26" s="8" t="s">
        <v>96</v>
      </c>
      <c r="AF26" s="8" t="s">
        <v>214</v>
      </c>
      <c r="AG26" s="8" t="s">
        <v>217</v>
      </c>
      <c r="AH26" s="8" t="s">
        <v>219</v>
      </c>
      <c r="AI26" s="9" t="s">
        <v>221</v>
      </c>
      <c r="AJ26" s="124" t="s">
        <v>442</v>
      </c>
      <c r="AK26" s="123" t="s">
        <v>101</v>
      </c>
    </row>
    <row r="27" spans="1:37" x14ac:dyDescent="0.25">
      <c r="A27" s="18"/>
      <c r="B27" s="71"/>
      <c r="C27" s="71"/>
      <c r="D27" s="71"/>
      <c r="E27" s="18"/>
      <c r="F27" s="71"/>
      <c r="G27" s="71"/>
      <c r="H27" s="71"/>
      <c r="I27" s="18"/>
      <c r="L27" s="7" t="s">
        <v>162</v>
      </c>
      <c r="M27" s="8">
        <f t="shared" si="1"/>
        <v>3</v>
      </c>
      <c r="N27" s="8">
        <v>3</v>
      </c>
      <c r="O27" s="8"/>
      <c r="P27" s="8"/>
      <c r="Q27" s="8"/>
      <c r="R27" s="9" t="s">
        <v>422</v>
      </c>
      <c r="S27" s="55" t="s">
        <v>101</v>
      </c>
      <c r="U27" s="7" t="s">
        <v>138</v>
      </c>
      <c r="V27" s="9" t="s">
        <v>138</v>
      </c>
      <c r="Y27" s="7" t="s">
        <v>233</v>
      </c>
      <c r="Z27" s="8" t="s">
        <v>291</v>
      </c>
      <c r="AA27" s="8" t="s">
        <v>315</v>
      </c>
      <c r="AB27" s="8" t="s">
        <v>161</v>
      </c>
      <c r="AC27" s="24" t="s">
        <v>101</v>
      </c>
      <c r="AD27" s="24" t="s">
        <v>101</v>
      </c>
      <c r="AE27" s="8" t="s">
        <v>94</v>
      </c>
      <c r="AF27" s="8" t="s">
        <v>214</v>
      </c>
      <c r="AG27" s="8" t="s">
        <v>216</v>
      </c>
      <c r="AH27" s="8" t="s">
        <v>218</v>
      </c>
      <c r="AI27" s="9" t="s">
        <v>225</v>
      </c>
      <c r="AJ27" s="124" t="s">
        <v>443</v>
      </c>
      <c r="AK27" s="123" t="s">
        <v>101</v>
      </c>
    </row>
    <row r="28" spans="1:37" x14ac:dyDescent="0.25">
      <c r="A28" s="18"/>
      <c r="B28" s="27"/>
      <c r="C28" s="27"/>
      <c r="D28" s="27"/>
      <c r="E28" s="18"/>
      <c r="F28" s="18"/>
      <c r="G28" s="18"/>
      <c r="H28" s="18"/>
      <c r="I28" s="18"/>
      <c r="L28" s="7" t="s">
        <v>163</v>
      </c>
      <c r="M28" s="8">
        <f t="shared" si="1"/>
        <v>2</v>
      </c>
      <c r="N28" s="8">
        <v>2</v>
      </c>
      <c r="O28" s="8"/>
      <c r="P28" s="8"/>
      <c r="Q28" s="8"/>
      <c r="R28" s="9" t="s">
        <v>400</v>
      </c>
      <c r="S28" s="55" t="s">
        <v>101</v>
      </c>
      <c r="U28" s="7" t="s">
        <v>212</v>
      </c>
      <c r="V28" s="9" t="s">
        <v>139</v>
      </c>
      <c r="Y28" s="7" t="s">
        <v>234</v>
      </c>
      <c r="Z28" s="8" t="s">
        <v>291</v>
      </c>
      <c r="AA28" s="8" t="s">
        <v>316</v>
      </c>
      <c r="AB28" s="8" t="s">
        <v>179</v>
      </c>
      <c r="AC28" s="8" t="s">
        <v>3</v>
      </c>
      <c r="AD28" s="8" t="s">
        <v>10</v>
      </c>
      <c r="AE28" s="8" t="s">
        <v>93</v>
      </c>
      <c r="AF28" s="8" t="s">
        <v>96</v>
      </c>
      <c r="AG28" s="8" t="s">
        <v>219</v>
      </c>
      <c r="AH28" s="8" t="s">
        <v>221</v>
      </c>
      <c r="AI28" s="9" t="s">
        <v>224</v>
      </c>
      <c r="AJ28" s="14" t="s">
        <v>556</v>
      </c>
      <c r="AK28" s="123" t="s">
        <v>101</v>
      </c>
    </row>
    <row r="29" spans="1:37" x14ac:dyDescent="0.25">
      <c r="B29" s="3" t="s">
        <v>124</v>
      </c>
      <c r="E29" s="3" t="s">
        <v>124</v>
      </c>
      <c r="H29" s="3" t="s">
        <v>128</v>
      </c>
      <c r="L29" s="7" t="s">
        <v>164</v>
      </c>
      <c r="M29" s="39">
        <f>IF($B$17=O29,P29,N29)</f>
        <v>2</v>
      </c>
      <c r="N29" s="8">
        <v>2</v>
      </c>
      <c r="O29" s="8" t="s">
        <v>213</v>
      </c>
      <c r="P29" s="8">
        <v>1</v>
      </c>
      <c r="Q29" s="8"/>
      <c r="R29" s="9" t="s">
        <v>401</v>
      </c>
      <c r="S29" s="55" t="s">
        <v>101</v>
      </c>
      <c r="U29" s="7" t="s">
        <v>213</v>
      </c>
      <c r="V29" s="9" t="s">
        <v>140</v>
      </c>
      <c r="Y29" s="7" t="s">
        <v>289</v>
      </c>
      <c r="Z29" s="8" t="s">
        <v>142</v>
      </c>
      <c r="AA29" s="8" t="s">
        <v>557</v>
      </c>
      <c r="AB29" s="8" t="s">
        <v>177</v>
      </c>
      <c r="AC29" s="8" t="s">
        <v>6</v>
      </c>
      <c r="AD29" s="24" t="s">
        <v>101</v>
      </c>
      <c r="AE29" s="8" t="s">
        <v>96</v>
      </c>
      <c r="AF29" s="8" t="s">
        <v>214</v>
      </c>
      <c r="AG29" s="8" t="s">
        <v>216</v>
      </c>
      <c r="AH29" s="8" t="s">
        <v>220</v>
      </c>
      <c r="AI29" s="9" t="s">
        <v>222</v>
      </c>
      <c r="AJ29" s="124" t="s">
        <v>451</v>
      </c>
      <c r="AK29" s="123" t="s">
        <v>101</v>
      </c>
    </row>
    <row r="30" spans="1:37" x14ac:dyDescent="0.25">
      <c r="B30" s="2" t="e">
        <f>VLOOKUP($B$22,$Y$9:$AI$75,4)</f>
        <v>#N/A</v>
      </c>
      <c r="E30" s="2" t="e">
        <f>VLOOKUP($F$22,$Y$9:$AI$75,4)</f>
        <v>#N/A</v>
      </c>
      <c r="H30" s="2" t="e">
        <f>V34+V35+V36</f>
        <v>#N/A</v>
      </c>
      <c r="L30" s="7" t="s">
        <v>165</v>
      </c>
      <c r="M30" s="8">
        <f t="shared" ref="M30:M37" si="2">N30</f>
        <v>2</v>
      </c>
      <c r="N30" s="8">
        <v>2</v>
      </c>
      <c r="O30" s="8"/>
      <c r="P30" s="8"/>
      <c r="Q30" s="8"/>
      <c r="R30" s="9" t="s">
        <v>550</v>
      </c>
      <c r="S30" s="55" t="s">
        <v>101</v>
      </c>
      <c r="U30" s="7" t="s">
        <v>141</v>
      </c>
      <c r="V30" s="9" t="s">
        <v>141</v>
      </c>
      <c r="Y30" s="7" t="s">
        <v>235</v>
      </c>
      <c r="Z30" s="8" t="s">
        <v>291</v>
      </c>
      <c r="AA30" s="8" t="s">
        <v>317</v>
      </c>
      <c r="AB30" s="8" t="s">
        <v>187</v>
      </c>
      <c r="AC30" s="8" t="s">
        <v>191</v>
      </c>
      <c r="AD30" s="24" t="s">
        <v>101</v>
      </c>
      <c r="AE30" s="8" t="s">
        <v>94</v>
      </c>
      <c r="AF30" s="8" t="s">
        <v>96</v>
      </c>
      <c r="AG30" s="8" t="s">
        <v>214</v>
      </c>
      <c r="AH30" s="8" t="s">
        <v>219</v>
      </c>
      <c r="AI30" s="9" t="s">
        <v>220</v>
      </c>
      <c r="AJ30" s="124" t="s">
        <v>558</v>
      </c>
      <c r="AK30" s="123" t="s">
        <v>101</v>
      </c>
    </row>
    <row r="31" spans="1:37" x14ac:dyDescent="0.25">
      <c r="B31" s="2" t="e">
        <f>VLOOKUP($B$22,$Y$9:$AI$75,5)</f>
        <v>#N/A</v>
      </c>
      <c r="E31" s="2" t="e">
        <f>VLOOKUP($F$22,$Y$9:$AI$75,5)</f>
        <v>#N/A</v>
      </c>
      <c r="L31" s="7" t="s">
        <v>166</v>
      </c>
      <c r="M31" s="8">
        <f t="shared" si="2"/>
        <v>3</v>
      </c>
      <c r="N31" s="8">
        <v>3</v>
      </c>
      <c r="O31" s="8"/>
      <c r="P31" s="8"/>
      <c r="Q31" s="8"/>
      <c r="R31" s="9" t="s">
        <v>423</v>
      </c>
      <c r="S31" s="55" t="s">
        <v>101</v>
      </c>
      <c r="U31" s="10" t="s">
        <v>142</v>
      </c>
      <c r="V31" s="12" t="s">
        <v>142</v>
      </c>
      <c r="Y31" s="7" t="s">
        <v>236</v>
      </c>
      <c r="Z31" s="8" t="s">
        <v>291</v>
      </c>
      <c r="AA31" s="8" t="s">
        <v>318</v>
      </c>
      <c r="AB31" s="8" t="s">
        <v>176</v>
      </c>
      <c r="AC31" s="8" t="s">
        <v>9</v>
      </c>
      <c r="AD31" s="24" t="s">
        <v>101</v>
      </c>
      <c r="AE31" s="8" t="s">
        <v>94</v>
      </c>
      <c r="AF31" s="8" t="s">
        <v>96</v>
      </c>
      <c r="AG31" s="8" t="s">
        <v>214</v>
      </c>
      <c r="AH31" s="8" t="s">
        <v>218</v>
      </c>
      <c r="AI31" s="9" t="s">
        <v>219</v>
      </c>
      <c r="AJ31" s="14" t="s">
        <v>459</v>
      </c>
      <c r="AK31" s="123" t="s">
        <v>101</v>
      </c>
    </row>
    <row r="32" spans="1:37" x14ac:dyDescent="0.25">
      <c r="B32" s="2" t="e">
        <f>VLOOKUP($B$22,$Y$9:$AI$75,6)</f>
        <v>#N/A</v>
      </c>
      <c r="E32" s="2" t="e">
        <f>VLOOKUP($F$22,$Y$9:$AI$75,6)</f>
        <v>#N/A</v>
      </c>
      <c r="L32" s="7" t="s">
        <v>4</v>
      </c>
      <c r="M32" s="8">
        <f t="shared" si="2"/>
        <v>1</v>
      </c>
      <c r="N32" s="8">
        <v>1</v>
      </c>
      <c r="O32" s="8"/>
      <c r="P32" s="8"/>
      <c r="Q32" s="8">
        <v>1</v>
      </c>
      <c r="R32" s="9" t="s">
        <v>551</v>
      </c>
      <c r="S32" s="55" t="s">
        <v>101</v>
      </c>
      <c r="Y32" s="7" t="s">
        <v>284</v>
      </c>
      <c r="Z32" s="8" t="s">
        <v>141</v>
      </c>
      <c r="AA32" s="8" t="s">
        <v>363</v>
      </c>
      <c r="AB32" s="8" t="s">
        <v>179</v>
      </c>
      <c r="AC32" s="8" t="s">
        <v>189</v>
      </c>
      <c r="AD32" s="24" t="s">
        <v>101</v>
      </c>
      <c r="AE32" s="8" t="s">
        <v>96</v>
      </c>
      <c r="AF32" s="8" t="s">
        <v>214</v>
      </c>
      <c r="AG32" s="8" t="s">
        <v>219</v>
      </c>
      <c r="AH32" s="8" t="s">
        <v>221</v>
      </c>
      <c r="AI32" s="9" t="s">
        <v>222</v>
      </c>
      <c r="AJ32" s="14" t="s">
        <v>497</v>
      </c>
      <c r="AK32" s="123" t="s">
        <v>101</v>
      </c>
    </row>
    <row r="33" spans="2:37" x14ac:dyDescent="0.25">
      <c r="L33" s="7" t="s">
        <v>167</v>
      </c>
      <c r="M33" s="8">
        <f t="shared" si="2"/>
        <v>3</v>
      </c>
      <c r="N33" s="8">
        <v>3</v>
      </c>
      <c r="O33" s="8"/>
      <c r="P33" s="8"/>
      <c r="Q33" s="8"/>
      <c r="R33" s="9" t="s">
        <v>424</v>
      </c>
      <c r="S33" s="55" t="s">
        <v>101</v>
      </c>
      <c r="U33" t="s">
        <v>127</v>
      </c>
      <c r="Y33" s="7" t="s">
        <v>260</v>
      </c>
      <c r="Z33" s="8" t="s">
        <v>136</v>
      </c>
      <c r="AA33" s="8" t="s">
        <v>348</v>
      </c>
      <c r="AB33" s="8" t="s">
        <v>195</v>
      </c>
      <c r="AC33" s="8" t="s">
        <v>195</v>
      </c>
      <c r="AD33" s="8" t="s">
        <v>2</v>
      </c>
      <c r="AE33" s="8" t="s">
        <v>94</v>
      </c>
      <c r="AF33" s="8" t="s">
        <v>216</v>
      </c>
      <c r="AG33" s="8" t="s">
        <v>217</v>
      </c>
      <c r="AH33" s="8" t="s">
        <v>222</v>
      </c>
      <c r="AI33" s="9" t="s">
        <v>225</v>
      </c>
      <c r="AJ33" s="124" t="s">
        <v>448</v>
      </c>
      <c r="AK33" s="123" t="s">
        <v>101</v>
      </c>
    </row>
    <row r="34" spans="2:37" x14ac:dyDescent="0.25">
      <c r="B34" s="3" t="s">
        <v>120</v>
      </c>
      <c r="E34" s="3" t="s">
        <v>120</v>
      </c>
      <c r="L34" s="7" t="s">
        <v>168</v>
      </c>
      <c r="M34" s="8">
        <f t="shared" si="2"/>
        <v>2</v>
      </c>
      <c r="N34" s="8">
        <v>2</v>
      </c>
      <c r="O34" s="8"/>
      <c r="P34" s="8"/>
      <c r="Q34" s="8"/>
      <c r="R34" s="9" t="s">
        <v>402</v>
      </c>
      <c r="S34" s="55" t="s">
        <v>101</v>
      </c>
      <c r="U34" t="e">
        <f>IF(OR(B30=E30,B31=E30,B32=E30),E30,0)</f>
        <v>#N/A</v>
      </c>
      <c r="V34" t="e">
        <f>IF(U34&lt;&gt;0,VLOOKUP(U34,$L$10:$M$85,2),0)</f>
        <v>#N/A</v>
      </c>
      <c r="Y34" s="7" t="s">
        <v>237</v>
      </c>
      <c r="Z34" s="8" t="s">
        <v>291</v>
      </c>
      <c r="AA34" s="8" t="s">
        <v>319</v>
      </c>
      <c r="AB34" s="8" t="s">
        <v>194</v>
      </c>
      <c r="AC34" s="8" t="s">
        <v>169</v>
      </c>
      <c r="AD34" s="24" t="s">
        <v>101</v>
      </c>
      <c r="AE34" s="8" t="s">
        <v>93</v>
      </c>
      <c r="AF34" s="8" t="s">
        <v>215</v>
      </c>
      <c r="AG34" s="8" t="s">
        <v>216</v>
      </c>
      <c r="AH34" s="8" t="s">
        <v>217</v>
      </c>
      <c r="AI34" s="9" t="s">
        <v>219</v>
      </c>
      <c r="AJ34" s="14" t="s">
        <v>460</v>
      </c>
      <c r="AK34" s="123" t="s">
        <v>101</v>
      </c>
    </row>
    <row r="35" spans="2:37" x14ac:dyDescent="0.25">
      <c r="B35" s="2" t="e">
        <f>VLOOKUP($B$22,$Y$9:$AI$75,7)</f>
        <v>#N/A</v>
      </c>
      <c r="E35" s="2" t="e">
        <f>VLOOKUP($F$22,$Y$9:$AI$75,7)</f>
        <v>#N/A</v>
      </c>
      <c r="L35" s="7" t="s">
        <v>169</v>
      </c>
      <c r="M35" s="8">
        <f t="shared" si="2"/>
        <v>2</v>
      </c>
      <c r="N35" s="8">
        <v>2</v>
      </c>
      <c r="O35" s="8"/>
      <c r="P35" s="8"/>
      <c r="Q35" s="8"/>
      <c r="R35" s="9" t="s">
        <v>403</v>
      </c>
      <c r="S35" s="55" t="s">
        <v>101</v>
      </c>
      <c r="U35" t="e">
        <f>IF(OR(B31=E31,B32=E31,B30=E31),E31,0)</f>
        <v>#N/A</v>
      </c>
      <c r="V35" t="e">
        <f>IF(U35&lt;&gt;0,VLOOKUP(U35,$L$10:$M$85,2),0)</f>
        <v>#N/A</v>
      </c>
      <c r="Y35" s="7" t="s">
        <v>238</v>
      </c>
      <c r="Z35" s="8" t="s">
        <v>291</v>
      </c>
      <c r="AA35" s="8" t="s">
        <v>320</v>
      </c>
      <c r="AB35" s="8" t="s">
        <v>162</v>
      </c>
      <c r="AC35" s="8" t="s">
        <v>157</v>
      </c>
      <c r="AD35" s="24" t="s">
        <v>101</v>
      </c>
      <c r="AE35" s="8" t="s">
        <v>93</v>
      </c>
      <c r="AF35" s="8" t="s">
        <v>94</v>
      </c>
      <c r="AG35" s="8" t="s">
        <v>214</v>
      </c>
      <c r="AH35" s="8" t="s">
        <v>218</v>
      </c>
      <c r="AI35" s="9" t="s">
        <v>222</v>
      </c>
      <c r="AJ35" s="124" t="s">
        <v>561</v>
      </c>
      <c r="AK35" s="123" t="s">
        <v>101</v>
      </c>
    </row>
    <row r="36" spans="2:37" x14ac:dyDescent="0.25">
      <c r="B36" s="2" t="e">
        <f>VLOOKUP($B$22,$Y$9:$AI$75,8)</f>
        <v>#N/A</v>
      </c>
      <c r="E36" s="2" t="e">
        <f>VLOOKUP($F$22,$Y$9:$AI$75,8)</f>
        <v>#N/A</v>
      </c>
      <c r="L36" s="7" t="s">
        <v>170</v>
      </c>
      <c r="M36" s="8">
        <f t="shared" si="2"/>
        <v>2</v>
      </c>
      <c r="N36" s="8">
        <v>2</v>
      </c>
      <c r="O36" s="8"/>
      <c r="P36" s="8"/>
      <c r="Q36" s="8"/>
      <c r="R36" s="34" t="s">
        <v>552</v>
      </c>
      <c r="S36" s="55" t="s">
        <v>101</v>
      </c>
      <c r="U36" t="e">
        <f>IF(E32="",0,IF(OR(B32=E32,B30=E32,B31=E32),E32,0))</f>
        <v>#N/A</v>
      </c>
      <c r="V36" t="e">
        <f>IF(U36&lt;&gt;0,VLOOKUP(U36,$L$10:$M$85,2),0)</f>
        <v>#N/A</v>
      </c>
      <c r="Y36" s="7" t="s">
        <v>266</v>
      </c>
      <c r="Z36" s="8" t="s">
        <v>264</v>
      </c>
      <c r="AA36" s="8" t="s">
        <v>338</v>
      </c>
      <c r="AB36" s="8" t="s">
        <v>195</v>
      </c>
      <c r="AC36" s="8" t="s">
        <v>195</v>
      </c>
      <c r="AD36" s="8" t="s">
        <v>3</v>
      </c>
      <c r="AE36" s="8" t="s">
        <v>95</v>
      </c>
      <c r="AF36" s="8" t="s">
        <v>216</v>
      </c>
      <c r="AG36" s="8" t="s">
        <v>219</v>
      </c>
      <c r="AH36" s="8" t="s">
        <v>224</v>
      </c>
      <c r="AI36" s="9" t="s">
        <v>225</v>
      </c>
      <c r="AJ36" s="14" t="s">
        <v>473</v>
      </c>
      <c r="AK36" s="123" t="s">
        <v>101</v>
      </c>
    </row>
    <row r="37" spans="2:37" x14ac:dyDescent="0.25">
      <c r="B37" s="2" t="e">
        <f>VLOOKUP($B$22,$Y$9:$AI$75,9)</f>
        <v>#N/A</v>
      </c>
      <c r="E37" s="2" t="e">
        <f>VLOOKUP($F$22,$Y$9:$AI$75,9)</f>
        <v>#N/A</v>
      </c>
      <c r="L37" s="7" t="s">
        <v>171</v>
      </c>
      <c r="M37" s="8">
        <f t="shared" si="2"/>
        <v>4</v>
      </c>
      <c r="N37" s="8">
        <v>4</v>
      </c>
      <c r="O37" s="8"/>
      <c r="P37" s="8"/>
      <c r="Q37" s="8"/>
      <c r="R37" s="9" t="s">
        <v>553</v>
      </c>
      <c r="S37" s="55" t="s">
        <v>101</v>
      </c>
      <c r="Y37" s="7" t="s">
        <v>261</v>
      </c>
      <c r="Z37" s="8" t="s">
        <v>136</v>
      </c>
      <c r="AA37" s="8" t="s">
        <v>349</v>
      </c>
      <c r="AB37" s="8" t="s">
        <v>198</v>
      </c>
      <c r="AC37" s="8" t="s">
        <v>150</v>
      </c>
      <c r="AD37" s="24" t="s">
        <v>101</v>
      </c>
      <c r="AE37" s="8" t="s">
        <v>93</v>
      </c>
      <c r="AF37" s="8" t="s">
        <v>94</v>
      </c>
      <c r="AG37" s="8" t="s">
        <v>219</v>
      </c>
      <c r="AH37" s="8" t="s">
        <v>224</v>
      </c>
      <c r="AI37" s="9" t="s">
        <v>225</v>
      </c>
      <c r="AJ37" s="14" t="s">
        <v>562</v>
      </c>
      <c r="AK37" s="123" t="s">
        <v>101</v>
      </c>
    </row>
    <row r="38" spans="2:37" x14ac:dyDescent="0.25">
      <c r="B38" s="2" t="e">
        <f>VLOOKUP($B$22,$Y$9:$AI$75,10)</f>
        <v>#N/A</v>
      </c>
      <c r="E38" s="2" t="e">
        <f>VLOOKUP($F$22,$Y$9:$AI$75,10)</f>
        <v>#N/A</v>
      </c>
      <c r="L38" s="7" t="s">
        <v>303</v>
      </c>
      <c r="M38" s="39">
        <f>IF($B$17=O38,P38,N38)</f>
        <v>5</v>
      </c>
      <c r="N38" s="8">
        <v>5</v>
      </c>
      <c r="O38" s="8" t="s">
        <v>136</v>
      </c>
      <c r="P38" s="8">
        <v>3</v>
      </c>
      <c r="Q38" s="8"/>
      <c r="R38" s="9" t="s">
        <v>555</v>
      </c>
      <c r="S38" s="55" t="s">
        <v>101</v>
      </c>
      <c r="U38" t="s">
        <v>117</v>
      </c>
      <c r="V38">
        <f>IF(OR($B$17=U13,$B$17=U9,$B$17=U12),1,0)</f>
        <v>0</v>
      </c>
      <c r="Y38" s="7" t="s">
        <v>271</v>
      </c>
      <c r="Z38" s="8" t="s">
        <v>138</v>
      </c>
      <c r="AA38" s="8" t="s">
        <v>352</v>
      </c>
      <c r="AB38" s="8" t="s">
        <v>158</v>
      </c>
      <c r="AC38" s="8" t="s">
        <v>168</v>
      </c>
      <c r="AD38" s="8" t="s">
        <v>6</v>
      </c>
      <c r="AE38" s="8" t="s">
        <v>96</v>
      </c>
      <c r="AF38" s="8" t="s">
        <v>218</v>
      </c>
      <c r="AG38" s="8" t="s">
        <v>219</v>
      </c>
      <c r="AH38" s="8" t="s">
        <v>222</v>
      </c>
      <c r="AI38" s="9" t="s">
        <v>225</v>
      </c>
      <c r="AJ38" s="14" t="s">
        <v>485</v>
      </c>
      <c r="AK38" s="123" t="s">
        <v>101</v>
      </c>
    </row>
    <row r="39" spans="2:37" x14ac:dyDescent="0.25">
      <c r="B39" s="2" t="e">
        <f>VLOOKUP($B$22,$Y$9:$AI$75,11)</f>
        <v>#N/A</v>
      </c>
      <c r="E39" s="2" t="e">
        <f>VLOOKUP($F$22,$Y$9:$AI$75,11)</f>
        <v>#N/A</v>
      </c>
      <c r="L39" s="7" t="s">
        <v>304</v>
      </c>
      <c r="M39" s="39">
        <f>IF($B$17=O39,P39,N39)</f>
        <v>5</v>
      </c>
      <c r="N39" s="8">
        <v>5</v>
      </c>
      <c r="O39" s="8" t="s">
        <v>141</v>
      </c>
      <c r="P39" s="8">
        <v>3</v>
      </c>
      <c r="Q39" s="8"/>
      <c r="R39" s="9" t="s">
        <v>435</v>
      </c>
      <c r="S39" s="55" t="s">
        <v>101</v>
      </c>
      <c r="U39" t="s">
        <v>115</v>
      </c>
      <c r="V39" t="e">
        <f>VLOOKUP($B$17,$U$9:$W$18,2)</f>
        <v>#N/A</v>
      </c>
      <c r="Y39" s="7" t="s">
        <v>239</v>
      </c>
      <c r="Z39" s="8" t="s">
        <v>291</v>
      </c>
      <c r="AA39" s="8" t="s">
        <v>321</v>
      </c>
      <c r="AB39" s="8" t="s">
        <v>171</v>
      </c>
      <c r="AC39" s="8" t="s">
        <v>2</v>
      </c>
      <c r="AD39" s="24" t="s">
        <v>101</v>
      </c>
      <c r="AE39" s="8" t="s">
        <v>94</v>
      </c>
      <c r="AF39" s="8" t="s">
        <v>95</v>
      </c>
      <c r="AG39" s="8" t="s">
        <v>216</v>
      </c>
      <c r="AH39" s="8" t="s">
        <v>217</v>
      </c>
      <c r="AI39" s="9" t="s">
        <v>225</v>
      </c>
      <c r="AJ39" s="124" t="s">
        <v>444</v>
      </c>
      <c r="AK39" s="123" t="s">
        <v>101</v>
      </c>
    </row>
    <row r="40" spans="2:37" x14ac:dyDescent="0.25">
      <c r="L40" s="7" t="s">
        <v>172</v>
      </c>
      <c r="M40" s="8">
        <f>N40</f>
        <v>2</v>
      </c>
      <c r="N40" s="8">
        <v>2</v>
      </c>
      <c r="O40" s="8"/>
      <c r="P40" s="8"/>
      <c r="Q40" s="8"/>
      <c r="R40" s="9" t="s">
        <v>404</v>
      </c>
      <c r="S40" s="55" t="s">
        <v>101</v>
      </c>
      <c r="U40" t="s">
        <v>115</v>
      </c>
      <c r="V40" t="e">
        <f>VLOOKUP($B$17,$U$9:$W$18,3)</f>
        <v>#N/A</v>
      </c>
      <c r="Y40" s="7" t="s">
        <v>240</v>
      </c>
      <c r="Z40" s="8" t="s">
        <v>291</v>
      </c>
      <c r="AA40" s="8" t="s">
        <v>322</v>
      </c>
      <c r="AB40" s="8" t="s">
        <v>177</v>
      </c>
      <c r="AC40" s="8" t="s">
        <v>10</v>
      </c>
      <c r="AD40" s="24" t="s">
        <v>101</v>
      </c>
      <c r="AE40" s="8" t="s">
        <v>96</v>
      </c>
      <c r="AF40" s="8" t="s">
        <v>214</v>
      </c>
      <c r="AG40" s="8" t="s">
        <v>216</v>
      </c>
      <c r="AH40" s="8" t="s">
        <v>219</v>
      </c>
      <c r="AI40" s="9" t="s">
        <v>222</v>
      </c>
      <c r="AJ40" s="14" t="s">
        <v>461</v>
      </c>
      <c r="AK40" s="123" t="s">
        <v>101</v>
      </c>
    </row>
    <row r="41" spans="2:37" ht="18.75" x14ac:dyDescent="0.3">
      <c r="B41" s="31" t="s">
        <v>92</v>
      </c>
      <c r="C41" s="2" t="s">
        <v>121</v>
      </c>
      <c r="D41" s="2" t="s">
        <v>122</v>
      </c>
      <c r="E41" s="2" t="s">
        <v>123</v>
      </c>
      <c r="F41" s="61" t="s">
        <v>129</v>
      </c>
      <c r="G41" s="62">
        <f>10-SUM(D42:D57)</f>
        <v>10</v>
      </c>
      <c r="L41" s="7" t="s">
        <v>173</v>
      </c>
      <c r="M41" s="8">
        <f>N41</f>
        <v>2</v>
      </c>
      <c r="N41" s="8">
        <v>2</v>
      </c>
      <c r="O41" s="8"/>
      <c r="P41" s="8"/>
      <c r="Q41" s="8"/>
      <c r="R41" s="9" t="s">
        <v>405</v>
      </c>
      <c r="S41" s="55" t="s">
        <v>101</v>
      </c>
      <c r="Y41" s="7" t="s">
        <v>259</v>
      </c>
      <c r="Z41" s="8" t="s">
        <v>209</v>
      </c>
      <c r="AA41" s="8" t="s">
        <v>347</v>
      </c>
      <c r="AB41" s="8" t="s">
        <v>182</v>
      </c>
      <c r="AC41" s="8" t="s">
        <v>196</v>
      </c>
      <c r="AD41" s="24" t="s">
        <v>101</v>
      </c>
      <c r="AE41" s="8" t="s">
        <v>96</v>
      </c>
      <c r="AF41" s="8" t="s">
        <v>214</v>
      </c>
      <c r="AG41" s="8" t="s">
        <v>218</v>
      </c>
      <c r="AH41" s="8" t="s">
        <v>219</v>
      </c>
      <c r="AI41" s="9" t="s">
        <v>221</v>
      </c>
      <c r="AJ41" s="14" t="s">
        <v>482</v>
      </c>
      <c r="AK41" s="123" t="s">
        <v>101</v>
      </c>
    </row>
    <row r="42" spans="2:37" x14ac:dyDescent="0.25">
      <c r="B42" s="17" t="s">
        <v>93</v>
      </c>
      <c r="C42" s="2">
        <f t="shared" ref="C42:C57" si="3">COUNTIF($E$35:$E$39,B42)+COUNTIF($B$35:$B$39,B42)</f>
        <v>0</v>
      </c>
      <c r="D42" s="56"/>
      <c r="E42" s="2">
        <f>D42+C42</f>
        <v>0</v>
      </c>
      <c r="L42" s="7" t="s">
        <v>174</v>
      </c>
      <c r="M42" s="39">
        <f>IF($B$17=O42,P42,N42)</f>
        <v>5</v>
      </c>
      <c r="N42" s="8">
        <v>5</v>
      </c>
      <c r="O42" s="8" t="s">
        <v>138</v>
      </c>
      <c r="P42" s="8">
        <v>3</v>
      </c>
      <c r="Q42" s="8"/>
      <c r="R42" s="9" t="s">
        <v>436</v>
      </c>
      <c r="S42" s="55" t="s">
        <v>101</v>
      </c>
      <c r="U42" s="22" t="s">
        <v>92</v>
      </c>
      <c r="Y42" s="7" t="s">
        <v>272</v>
      </c>
      <c r="Z42" s="8" t="s">
        <v>138</v>
      </c>
      <c r="AA42" s="8" t="s">
        <v>353</v>
      </c>
      <c r="AB42" s="8" t="s">
        <v>292</v>
      </c>
      <c r="AC42" s="8" t="s">
        <v>187</v>
      </c>
      <c r="AD42" s="24" t="s">
        <v>101</v>
      </c>
      <c r="AE42" s="8" t="s">
        <v>93</v>
      </c>
      <c r="AF42" s="8" t="s">
        <v>216</v>
      </c>
      <c r="AG42" s="8" t="s">
        <v>217</v>
      </c>
      <c r="AH42" s="8" t="s">
        <v>219</v>
      </c>
      <c r="AI42" s="9" t="s">
        <v>225</v>
      </c>
      <c r="AJ42" s="14" t="s">
        <v>486</v>
      </c>
      <c r="AK42" s="123" t="s">
        <v>101</v>
      </c>
    </row>
    <row r="43" spans="2:37" x14ac:dyDescent="0.25">
      <c r="B43" s="2" t="s">
        <v>94</v>
      </c>
      <c r="C43" s="2">
        <f t="shared" si="3"/>
        <v>0</v>
      </c>
      <c r="D43" s="57"/>
      <c r="E43" s="2">
        <f t="shared" ref="E43:E57" si="4">D43+C43</f>
        <v>0</v>
      </c>
      <c r="L43" s="7" t="s">
        <v>5</v>
      </c>
      <c r="M43" s="8">
        <f>N43</f>
        <v>1</v>
      </c>
      <c r="N43" s="8">
        <v>1</v>
      </c>
      <c r="O43" s="8"/>
      <c r="P43" s="8"/>
      <c r="Q43" s="8">
        <v>1</v>
      </c>
      <c r="R43" s="9" t="s">
        <v>551</v>
      </c>
      <c r="S43" s="55" t="s">
        <v>101</v>
      </c>
      <c r="U43" s="14" t="s">
        <v>93</v>
      </c>
      <c r="Y43" s="7" t="s">
        <v>241</v>
      </c>
      <c r="Z43" s="8" t="s">
        <v>291</v>
      </c>
      <c r="AA43" s="8" t="s">
        <v>323</v>
      </c>
      <c r="AB43" s="8" t="s">
        <v>184</v>
      </c>
      <c r="AC43" s="8" t="s">
        <v>11</v>
      </c>
      <c r="AD43" s="8" t="s">
        <v>7</v>
      </c>
      <c r="AE43" s="8" t="s">
        <v>216</v>
      </c>
      <c r="AF43" s="8" t="s">
        <v>217</v>
      </c>
      <c r="AG43" s="8" t="s">
        <v>220</v>
      </c>
      <c r="AH43" s="8" t="s">
        <v>224</v>
      </c>
      <c r="AI43" s="9" t="s">
        <v>225</v>
      </c>
      <c r="AJ43" s="14" t="s">
        <v>462</v>
      </c>
      <c r="AK43" s="123" t="s">
        <v>101</v>
      </c>
    </row>
    <row r="44" spans="2:37" x14ac:dyDescent="0.25">
      <c r="B44" s="2" t="s">
        <v>95</v>
      </c>
      <c r="C44" s="2">
        <f t="shared" si="3"/>
        <v>0</v>
      </c>
      <c r="D44" s="57"/>
      <c r="E44" s="2">
        <f t="shared" si="4"/>
        <v>0</v>
      </c>
      <c r="L44" s="7" t="s">
        <v>175</v>
      </c>
      <c r="M44" s="39">
        <f>IF($B$17=O44,P44,N44)</f>
        <v>2</v>
      </c>
      <c r="N44" s="8">
        <v>2</v>
      </c>
      <c r="O44" s="8" t="s">
        <v>212</v>
      </c>
      <c r="P44" s="8">
        <v>1</v>
      </c>
      <c r="Q44" s="8"/>
      <c r="R44" s="9" t="s">
        <v>406</v>
      </c>
      <c r="S44" s="55" t="s">
        <v>101</v>
      </c>
      <c r="U44" s="14" t="s">
        <v>94</v>
      </c>
      <c r="Y44" s="7" t="s">
        <v>242</v>
      </c>
      <c r="Z44" s="8" t="s">
        <v>291</v>
      </c>
      <c r="AA44" s="8" t="s">
        <v>324</v>
      </c>
      <c r="AB44" s="8" t="s">
        <v>156</v>
      </c>
      <c r="AC44" s="8" t="s">
        <v>188</v>
      </c>
      <c r="AD44" s="24" t="s">
        <v>101</v>
      </c>
      <c r="AE44" s="8" t="s">
        <v>94</v>
      </c>
      <c r="AF44" s="8" t="s">
        <v>95</v>
      </c>
      <c r="AG44" s="8" t="s">
        <v>214</v>
      </c>
      <c r="AH44" s="8" t="s">
        <v>215</v>
      </c>
      <c r="AI44" s="9" t="s">
        <v>216</v>
      </c>
      <c r="AJ44" s="14" t="s">
        <v>463</v>
      </c>
      <c r="AK44" s="123" t="s">
        <v>101</v>
      </c>
    </row>
    <row r="45" spans="2:37" x14ac:dyDescent="0.25">
      <c r="B45" s="2" t="s">
        <v>96</v>
      </c>
      <c r="C45" s="2">
        <f t="shared" si="3"/>
        <v>0</v>
      </c>
      <c r="D45" s="57"/>
      <c r="E45" s="2">
        <f t="shared" si="4"/>
        <v>0</v>
      </c>
      <c r="L45" s="7" t="s">
        <v>176</v>
      </c>
      <c r="M45" s="8">
        <f>N45</f>
        <v>4</v>
      </c>
      <c r="N45" s="8">
        <v>4</v>
      </c>
      <c r="O45" s="8"/>
      <c r="P45" s="8"/>
      <c r="Q45" s="8"/>
      <c r="R45" s="9" t="s">
        <v>430</v>
      </c>
      <c r="S45" s="55" t="s">
        <v>101</v>
      </c>
      <c r="U45" s="14" t="s">
        <v>95</v>
      </c>
      <c r="Y45" s="7" t="s">
        <v>243</v>
      </c>
      <c r="Z45" s="8" t="s">
        <v>291</v>
      </c>
      <c r="AA45" s="8" t="s">
        <v>325</v>
      </c>
      <c r="AB45" s="8" t="s">
        <v>207</v>
      </c>
      <c r="AC45" s="8" t="s">
        <v>173</v>
      </c>
      <c r="AD45" s="24" t="s">
        <v>101</v>
      </c>
      <c r="AE45" s="8" t="s">
        <v>94</v>
      </c>
      <c r="AF45" s="8" t="s">
        <v>214</v>
      </c>
      <c r="AG45" s="8" t="s">
        <v>218</v>
      </c>
      <c r="AH45" s="8" t="s">
        <v>222</v>
      </c>
      <c r="AI45" s="9" t="s">
        <v>223</v>
      </c>
      <c r="AJ45" s="124" t="s">
        <v>445</v>
      </c>
      <c r="AK45" s="123" t="s">
        <v>101</v>
      </c>
    </row>
    <row r="46" spans="2:37" x14ac:dyDescent="0.25">
      <c r="B46" s="2" t="s">
        <v>214</v>
      </c>
      <c r="C46" s="2">
        <f t="shared" si="3"/>
        <v>0</v>
      </c>
      <c r="D46" s="57"/>
      <c r="E46" s="2">
        <f t="shared" si="4"/>
        <v>0</v>
      </c>
      <c r="L46" s="7" t="s">
        <v>6</v>
      </c>
      <c r="M46" s="8">
        <f>N46</f>
        <v>1</v>
      </c>
      <c r="N46" s="8">
        <v>1</v>
      </c>
      <c r="O46" s="8"/>
      <c r="P46" s="8"/>
      <c r="Q46" s="8"/>
      <c r="R46" s="9" t="s">
        <v>393</v>
      </c>
      <c r="S46" s="55" t="s">
        <v>101</v>
      </c>
      <c r="U46" s="14" t="s">
        <v>96</v>
      </c>
      <c r="Y46" s="7" t="s">
        <v>244</v>
      </c>
      <c r="Z46" s="8" t="s">
        <v>291</v>
      </c>
      <c r="AA46" s="8" t="s">
        <v>326</v>
      </c>
      <c r="AB46" s="8" t="s">
        <v>159</v>
      </c>
      <c r="AC46" s="8" t="s">
        <v>172</v>
      </c>
      <c r="AD46" s="24" t="s">
        <v>101</v>
      </c>
      <c r="AE46" s="8" t="s">
        <v>93</v>
      </c>
      <c r="AF46" s="8" t="s">
        <v>216</v>
      </c>
      <c r="AG46" s="8" t="s">
        <v>217</v>
      </c>
      <c r="AH46" s="8" t="s">
        <v>220</v>
      </c>
      <c r="AI46" s="9" t="s">
        <v>223</v>
      </c>
      <c r="AJ46" s="14" t="s">
        <v>464</v>
      </c>
      <c r="AK46" s="123" t="s">
        <v>101</v>
      </c>
    </row>
    <row r="47" spans="2:37" x14ac:dyDescent="0.25">
      <c r="B47" s="2" t="s">
        <v>215</v>
      </c>
      <c r="C47" s="2">
        <f t="shared" si="3"/>
        <v>0</v>
      </c>
      <c r="D47" s="57"/>
      <c r="E47" s="2">
        <f t="shared" si="4"/>
        <v>0</v>
      </c>
      <c r="L47" s="7" t="s">
        <v>177</v>
      </c>
      <c r="M47" s="8">
        <f>N47</f>
        <v>4</v>
      </c>
      <c r="N47" s="8">
        <v>4</v>
      </c>
      <c r="O47" s="8"/>
      <c r="P47" s="8"/>
      <c r="Q47" s="8">
        <v>1</v>
      </c>
      <c r="R47" s="9" t="s">
        <v>559</v>
      </c>
      <c r="S47" s="55" t="s">
        <v>101</v>
      </c>
      <c r="U47" s="14" t="s">
        <v>214</v>
      </c>
      <c r="Y47" s="7" t="s">
        <v>275</v>
      </c>
      <c r="Z47" s="8" t="s">
        <v>212</v>
      </c>
      <c r="AA47" s="8" t="s">
        <v>355</v>
      </c>
      <c r="AB47" s="8" t="s">
        <v>175</v>
      </c>
      <c r="AC47" s="8" t="s">
        <v>177</v>
      </c>
      <c r="AD47" s="24" t="s">
        <v>101</v>
      </c>
      <c r="AE47" s="8" t="s">
        <v>96</v>
      </c>
      <c r="AF47" s="8" t="s">
        <v>214</v>
      </c>
      <c r="AG47" s="8" t="s">
        <v>216</v>
      </c>
      <c r="AH47" s="8" t="s">
        <v>218</v>
      </c>
      <c r="AI47" s="9" t="s">
        <v>222</v>
      </c>
      <c r="AJ47" s="14" t="s">
        <v>489</v>
      </c>
      <c r="AK47" s="123" t="s">
        <v>101</v>
      </c>
    </row>
    <row r="48" spans="2:37" x14ac:dyDescent="0.25">
      <c r="B48" s="2" t="s">
        <v>216</v>
      </c>
      <c r="C48" s="2">
        <f t="shared" si="3"/>
        <v>0</v>
      </c>
      <c r="D48" s="57"/>
      <c r="E48" s="2">
        <f t="shared" si="4"/>
        <v>0</v>
      </c>
      <c r="L48" s="7" t="s">
        <v>178</v>
      </c>
      <c r="M48" s="8">
        <f>N48</f>
        <v>2</v>
      </c>
      <c r="N48" s="8">
        <v>2</v>
      </c>
      <c r="O48" s="8"/>
      <c r="P48" s="8"/>
      <c r="Q48" s="8"/>
      <c r="R48" s="9" t="s">
        <v>407</v>
      </c>
      <c r="S48" s="55" t="s">
        <v>101</v>
      </c>
      <c r="U48" s="14" t="s">
        <v>215</v>
      </c>
      <c r="Y48" s="7" t="s">
        <v>245</v>
      </c>
      <c r="Z48" s="8" t="s">
        <v>291</v>
      </c>
      <c r="AA48" s="8" t="s">
        <v>327</v>
      </c>
      <c r="AB48" s="8" t="s">
        <v>182</v>
      </c>
      <c r="AC48" s="8" t="s">
        <v>173</v>
      </c>
      <c r="AD48" s="24" t="s">
        <v>101</v>
      </c>
      <c r="AE48" s="8" t="s">
        <v>214</v>
      </c>
      <c r="AF48" s="8" t="s">
        <v>218</v>
      </c>
      <c r="AG48" s="8" t="s">
        <v>219</v>
      </c>
      <c r="AH48" s="8" t="s">
        <v>221</v>
      </c>
      <c r="AI48" s="9" t="s">
        <v>222</v>
      </c>
      <c r="AJ48" s="124" t="s">
        <v>446</v>
      </c>
      <c r="AK48" s="123" t="s">
        <v>101</v>
      </c>
    </row>
    <row r="49" spans="2:37" x14ac:dyDescent="0.25">
      <c r="B49" s="2" t="s">
        <v>217</v>
      </c>
      <c r="C49" s="2">
        <f t="shared" si="3"/>
        <v>0</v>
      </c>
      <c r="D49" s="57"/>
      <c r="E49" s="2">
        <f t="shared" si="4"/>
        <v>0</v>
      </c>
      <c r="L49" s="7" t="s">
        <v>179</v>
      </c>
      <c r="M49" s="39">
        <f>IF($B$17=O49,P49,N49)</f>
        <v>3</v>
      </c>
      <c r="N49" s="8">
        <v>3</v>
      </c>
      <c r="O49" s="8" t="s">
        <v>141</v>
      </c>
      <c r="P49" s="8">
        <v>2</v>
      </c>
      <c r="Q49" s="8"/>
      <c r="R49" s="9" t="s">
        <v>560</v>
      </c>
      <c r="S49" s="55" t="s">
        <v>101</v>
      </c>
      <c r="U49" s="14" t="s">
        <v>216</v>
      </c>
      <c r="Y49" s="7" t="s">
        <v>267</v>
      </c>
      <c r="Z49" s="8" t="s">
        <v>264</v>
      </c>
      <c r="AA49" s="8" t="s">
        <v>339</v>
      </c>
      <c r="AB49" s="8" t="s">
        <v>301</v>
      </c>
      <c r="AC49" s="8" t="s">
        <v>184</v>
      </c>
      <c r="AD49" s="24" t="s">
        <v>101</v>
      </c>
      <c r="AE49" s="8" t="s">
        <v>217</v>
      </c>
      <c r="AF49" s="8" t="s">
        <v>220</v>
      </c>
      <c r="AG49" s="8" t="s">
        <v>222</v>
      </c>
      <c r="AH49" s="8" t="s">
        <v>223</v>
      </c>
      <c r="AI49" s="9" t="s">
        <v>225</v>
      </c>
      <c r="AJ49" s="14" t="s">
        <v>474</v>
      </c>
      <c r="AK49" s="123" t="s">
        <v>101</v>
      </c>
    </row>
    <row r="50" spans="2:37" x14ac:dyDescent="0.25">
      <c r="B50" s="2" t="s">
        <v>218</v>
      </c>
      <c r="C50" s="2">
        <f t="shared" si="3"/>
        <v>0</v>
      </c>
      <c r="D50" s="57"/>
      <c r="E50" s="2">
        <f t="shared" si="4"/>
        <v>0</v>
      </c>
      <c r="L50" s="7" t="s">
        <v>180</v>
      </c>
      <c r="M50" s="8">
        <f>N50</f>
        <v>4</v>
      </c>
      <c r="N50" s="8">
        <v>4</v>
      </c>
      <c r="O50" s="8"/>
      <c r="P50" s="8"/>
      <c r="Q50" s="8"/>
      <c r="R50" s="9" t="s">
        <v>431</v>
      </c>
      <c r="S50" s="55" t="s">
        <v>101</v>
      </c>
      <c r="U50" s="14" t="s">
        <v>217</v>
      </c>
      <c r="Y50" s="7" t="s">
        <v>246</v>
      </c>
      <c r="Z50" s="8" t="s">
        <v>291</v>
      </c>
      <c r="AA50" s="8" t="s">
        <v>328</v>
      </c>
      <c r="AB50" s="8" t="s">
        <v>202</v>
      </c>
      <c r="AC50" s="8" t="s">
        <v>201</v>
      </c>
      <c r="AD50" s="24" t="s">
        <v>101</v>
      </c>
      <c r="AE50" s="8" t="s">
        <v>96</v>
      </c>
      <c r="AF50" s="8" t="s">
        <v>214</v>
      </c>
      <c r="AG50" s="8" t="s">
        <v>218</v>
      </c>
      <c r="AH50" s="8" t="s">
        <v>221</v>
      </c>
      <c r="AI50" s="9" t="s">
        <v>222</v>
      </c>
      <c r="AJ50" s="124" t="s">
        <v>447</v>
      </c>
      <c r="AK50" s="123" t="s">
        <v>101</v>
      </c>
    </row>
    <row r="51" spans="2:37" x14ac:dyDescent="0.25">
      <c r="B51" s="2" t="s">
        <v>219</v>
      </c>
      <c r="C51" s="2">
        <f t="shared" si="3"/>
        <v>0</v>
      </c>
      <c r="D51" s="57"/>
      <c r="E51" s="2">
        <f t="shared" si="4"/>
        <v>0</v>
      </c>
      <c r="L51" s="7" t="s">
        <v>181</v>
      </c>
      <c r="M51" s="8">
        <f>N51</f>
        <v>3</v>
      </c>
      <c r="N51" s="8">
        <v>3</v>
      </c>
      <c r="O51" s="8"/>
      <c r="P51" s="8"/>
      <c r="Q51" s="8"/>
      <c r="R51" s="9" t="s">
        <v>425</v>
      </c>
      <c r="S51" s="55" t="s">
        <v>101</v>
      </c>
      <c r="U51" s="14" t="s">
        <v>218</v>
      </c>
      <c r="Y51" s="7" t="s">
        <v>280</v>
      </c>
      <c r="Z51" s="8" t="s">
        <v>213</v>
      </c>
      <c r="AA51" s="8" t="s">
        <v>359</v>
      </c>
      <c r="AB51" s="8" t="s">
        <v>164</v>
      </c>
      <c r="AC51" s="8" t="s">
        <v>170</v>
      </c>
      <c r="AD51" s="8" t="s">
        <v>158</v>
      </c>
      <c r="AE51" s="8" t="s">
        <v>94</v>
      </c>
      <c r="AF51" s="8" t="s">
        <v>96</v>
      </c>
      <c r="AG51" s="8" t="s">
        <v>214</v>
      </c>
      <c r="AH51" s="8" t="s">
        <v>219</v>
      </c>
      <c r="AI51" s="9" t="s">
        <v>222</v>
      </c>
      <c r="AJ51" s="14" t="s">
        <v>494</v>
      </c>
      <c r="AK51" s="123" t="s">
        <v>101</v>
      </c>
    </row>
    <row r="52" spans="2:37" x14ac:dyDescent="0.25">
      <c r="B52" s="2" t="s">
        <v>220</v>
      </c>
      <c r="C52" s="2">
        <f t="shared" si="3"/>
        <v>0</v>
      </c>
      <c r="D52" s="57"/>
      <c r="E52" s="2">
        <f t="shared" si="4"/>
        <v>0</v>
      </c>
      <c r="L52" s="7" t="s">
        <v>182</v>
      </c>
      <c r="M52" s="39">
        <f>IF($B$17=O52,P52,N52)</f>
        <v>3</v>
      </c>
      <c r="N52" s="8">
        <v>3</v>
      </c>
      <c r="O52" s="8" t="s">
        <v>209</v>
      </c>
      <c r="P52" s="8">
        <v>2</v>
      </c>
      <c r="Q52" s="8"/>
      <c r="R52" s="9" t="s">
        <v>426</v>
      </c>
      <c r="S52" s="55" t="s">
        <v>101</v>
      </c>
      <c r="U52" s="14" t="s">
        <v>219</v>
      </c>
      <c r="Y52" s="7" t="s">
        <v>247</v>
      </c>
      <c r="Z52" s="8" t="s">
        <v>291</v>
      </c>
      <c r="AA52" s="8" t="s">
        <v>329</v>
      </c>
      <c r="AB52" s="8" t="s">
        <v>154</v>
      </c>
      <c r="AC52" s="8" t="s">
        <v>198</v>
      </c>
      <c r="AD52" s="24" t="s">
        <v>101</v>
      </c>
      <c r="AE52" s="8" t="s">
        <v>94</v>
      </c>
      <c r="AF52" s="8" t="s">
        <v>95</v>
      </c>
      <c r="AG52" s="8" t="s">
        <v>96</v>
      </c>
      <c r="AH52" s="8" t="s">
        <v>214</v>
      </c>
      <c r="AI52" s="9" t="s">
        <v>218</v>
      </c>
      <c r="AJ52" s="14" t="s">
        <v>465</v>
      </c>
      <c r="AK52" s="123" t="s">
        <v>101</v>
      </c>
    </row>
    <row r="53" spans="2:37" x14ac:dyDescent="0.25">
      <c r="B53" s="2" t="s">
        <v>221</v>
      </c>
      <c r="C53" s="2">
        <f t="shared" si="3"/>
        <v>0</v>
      </c>
      <c r="D53" s="57"/>
      <c r="E53" s="2">
        <f t="shared" si="4"/>
        <v>0</v>
      </c>
      <c r="L53" s="7" t="s">
        <v>183</v>
      </c>
      <c r="M53" s="8">
        <f>N53</f>
        <v>3</v>
      </c>
      <c r="N53" s="8">
        <v>3</v>
      </c>
      <c r="O53" s="8"/>
      <c r="P53" s="8"/>
      <c r="Q53" s="8"/>
      <c r="R53" s="9" t="s">
        <v>563</v>
      </c>
      <c r="S53" s="55" t="s">
        <v>101</v>
      </c>
      <c r="U53" s="14" t="s">
        <v>220</v>
      </c>
      <c r="Y53" s="7" t="s">
        <v>255</v>
      </c>
      <c r="Z53" s="8" t="s">
        <v>208</v>
      </c>
      <c r="AA53" s="8" t="s">
        <v>341</v>
      </c>
      <c r="AB53" s="8" t="s">
        <v>162</v>
      </c>
      <c r="AC53" s="8" t="s">
        <v>133</v>
      </c>
      <c r="AD53" s="24" t="s">
        <v>101</v>
      </c>
      <c r="AE53" s="8" t="s">
        <v>96</v>
      </c>
      <c r="AF53" s="8" t="s">
        <v>214</v>
      </c>
      <c r="AG53" s="8" t="s">
        <v>216</v>
      </c>
      <c r="AH53" s="8" t="s">
        <v>219</v>
      </c>
      <c r="AI53" s="9" t="s">
        <v>221</v>
      </c>
      <c r="AJ53" s="14" t="s">
        <v>476</v>
      </c>
      <c r="AK53" s="123" t="s">
        <v>101</v>
      </c>
    </row>
    <row r="54" spans="2:37" x14ac:dyDescent="0.25">
      <c r="B54" s="2" t="s">
        <v>222</v>
      </c>
      <c r="C54" s="2">
        <f t="shared" si="3"/>
        <v>0</v>
      </c>
      <c r="D54" s="57"/>
      <c r="E54" s="2">
        <f t="shared" si="4"/>
        <v>0</v>
      </c>
      <c r="L54" s="7" t="s">
        <v>184</v>
      </c>
      <c r="M54" s="8">
        <f>N54</f>
        <v>2</v>
      </c>
      <c r="N54" s="8">
        <v>2</v>
      </c>
      <c r="O54" s="8"/>
      <c r="P54" s="8"/>
      <c r="Q54" s="8"/>
      <c r="R54" s="9" t="s">
        <v>408</v>
      </c>
      <c r="S54" s="55" t="s">
        <v>101</v>
      </c>
      <c r="U54" s="14" t="s">
        <v>221</v>
      </c>
      <c r="Y54" s="7" t="s">
        <v>248</v>
      </c>
      <c r="Z54" s="8" t="s">
        <v>291</v>
      </c>
      <c r="AA54" t="s">
        <v>330</v>
      </c>
      <c r="AB54" s="8" t="s">
        <v>170</v>
      </c>
      <c r="AC54" s="8" t="s">
        <v>169</v>
      </c>
      <c r="AD54" s="8" t="s">
        <v>7</v>
      </c>
      <c r="AE54" s="8" t="s">
        <v>93</v>
      </c>
      <c r="AF54" s="8" t="s">
        <v>95</v>
      </c>
      <c r="AG54" s="8" t="s">
        <v>215</v>
      </c>
      <c r="AH54" s="8" t="s">
        <v>220</v>
      </c>
      <c r="AI54" s="9" t="s">
        <v>224</v>
      </c>
      <c r="AJ54" s="14" t="s">
        <v>466</v>
      </c>
      <c r="AK54" s="123" t="s">
        <v>101</v>
      </c>
    </row>
    <row r="55" spans="2:37" x14ac:dyDescent="0.25">
      <c r="B55" s="2" t="s">
        <v>223</v>
      </c>
      <c r="C55" s="2">
        <f t="shared" si="3"/>
        <v>0</v>
      </c>
      <c r="D55" s="57"/>
      <c r="E55" s="2">
        <f t="shared" si="4"/>
        <v>0</v>
      </c>
      <c r="L55" s="7" t="s">
        <v>185</v>
      </c>
      <c r="M55" s="39">
        <f>IF($B$17=O55,P55,N55)</f>
        <v>2</v>
      </c>
      <c r="N55" s="8">
        <v>2</v>
      </c>
      <c r="O55" s="8" t="s">
        <v>142</v>
      </c>
      <c r="P55" s="8">
        <v>1</v>
      </c>
      <c r="Q55" s="8"/>
      <c r="R55" s="9" t="s">
        <v>564</v>
      </c>
      <c r="S55" s="55" t="s">
        <v>101</v>
      </c>
      <c r="U55" s="14" t="s">
        <v>222</v>
      </c>
      <c r="Y55" s="7" t="s">
        <v>273</v>
      </c>
      <c r="Z55" s="8" t="s">
        <v>138</v>
      </c>
      <c r="AA55" s="8" t="s">
        <v>570</v>
      </c>
      <c r="AB55" s="8" t="s">
        <v>174</v>
      </c>
      <c r="AC55" s="8" t="s">
        <v>193</v>
      </c>
      <c r="AD55" s="24" t="s">
        <v>101</v>
      </c>
      <c r="AE55" s="8" t="s">
        <v>215</v>
      </c>
      <c r="AF55" s="8" t="s">
        <v>217</v>
      </c>
      <c r="AG55" s="8" t="s">
        <v>219</v>
      </c>
      <c r="AH55" s="8" t="s">
        <v>223</v>
      </c>
      <c r="AI55" s="9" t="s">
        <v>225</v>
      </c>
      <c r="AJ55" s="14" t="s">
        <v>487</v>
      </c>
      <c r="AK55" s="123" t="s">
        <v>101</v>
      </c>
    </row>
    <row r="56" spans="2:37" x14ac:dyDescent="0.25">
      <c r="B56" s="2" t="s">
        <v>224</v>
      </c>
      <c r="C56" s="2">
        <f t="shared" si="3"/>
        <v>0</v>
      </c>
      <c r="D56" s="57"/>
      <c r="E56" s="2">
        <f t="shared" si="4"/>
        <v>0</v>
      </c>
      <c r="L56" s="7" t="s">
        <v>186</v>
      </c>
      <c r="M56" s="8">
        <f t="shared" ref="M56:M63" si="5">N56</f>
        <v>2</v>
      </c>
      <c r="N56" s="8">
        <v>2</v>
      </c>
      <c r="O56" s="8"/>
      <c r="P56" s="8"/>
      <c r="Q56" s="8"/>
      <c r="R56" s="9" t="s">
        <v>409</v>
      </c>
      <c r="S56" s="55" t="s">
        <v>101</v>
      </c>
      <c r="U56" s="14" t="s">
        <v>223</v>
      </c>
      <c r="Y56" s="7" t="s">
        <v>249</v>
      </c>
      <c r="Z56" s="8" t="s">
        <v>291</v>
      </c>
      <c r="AA56" s="8" t="s">
        <v>331</v>
      </c>
      <c r="AB56" s="8" t="s">
        <v>153</v>
      </c>
      <c r="AC56" s="8" t="s">
        <v>163</v>
      </c>
      <c r="AD56" s="24" t="s">
        <v>101</v>
      </c>
      <c r="AE56" s="8" t="s">
        <v>95</v>
      </c>
      <c r="AF56" s="8" t="s">
        <v>217</v>
      </c>
      <c r="AG56" s="8" t="s">
        <v>220</v>
      </c>
      <c r="AH56" s="8" t="s">
        <v>222</v>
      </c>
      <c r="AI56" s="9" t="s">
        <v>225</v>
      </c>
      <c r="AJ56" s="14" t="s">
        <v>467</v>
      </c>
      <c r="AK56" s="123" t="s">
        <v>101</v>
      </c>
    </row>
    <row r="57" spans="2:37" x14ac:dyDescent="0.25">
      <c r="B57" s="2" t="s">
        <v>225</v>
      </c>
      <c r="C57" s="2">
        <f t="shared" si="3"/>
        <v>0</v>
      </c>
      <c r="D57" s="58"/>
      <c r="E57" s="2">
        <f t="shared" si="4"/>
        <v>0</v>
      </c>
      <c r="L57" s="7" t="s">
        <v>187</v>
      </c>
      <c r="M57" s="8">
        <f t="shared" si="5"/>
        <v>3</v>
      </c>
      <c r="N57" s="8">
        <v>3</v>
      </c>
      <c r="O57" s="8"/>
      <c r="P57" s="8"/>
      <c r="Q57" s="8"/>
      <c r="R57" s="9" t="s">
        <v>565</v>
      </c>
      <c r="S57" s="55" t="s">
        <v>101</v>
      </c>
      <c r="U57" s="14" t="s">
        <v>224</v>
      </c>
      <c r="Y57" s="7" t="s">
        <v>270</v>
      </c>
      <c r="Z57" s="8" t="s">
        <v>211</v>
      </c>
      <c r="AA57" s="8" t="s">
        <v>342</v>
      </c>
      <c r="AB57" s="8" t="s">
        <v>201</v>
      </c>
      <c r="AC57" s="8" t="s">
        <v>160</v>
      </c>
      <c r="AD57" s="8" t="s">
        <v>1</v>
      </c>
      <c r="AE57" s="8" t="s">
        <v>94</v>
      </c>
      <c r="AF57" s="8" t="s">
        <v>96</v>
      </c>
      <c r="AG57" s="8" t="s">
        <v>214</v>
      </c>
      <c r="AH57" s="8" t="s">
        <v>218</v>
      </c>
      <c r="AI57" s="9" t="s">
        <v>225</v>
      </c>
      <c r="AJ57" s="14" t="s">
        <v>477</v>
      </c>
      <c r="AK57" s="123" t="s">
        <v>101</v>
      </c>
    </row>
    <row r="58" spans="2:37" x14ac:dyDescent="0.25">
      <c r="L58" s="7" t="s">
        <v>188</v>
      </c>
      <c r="M58" s="8">
        <f t="shared" si="5"/>
        <v>2</v>
      </c>
      <c r="N58" s="8">
        <v>2</v>
      </c>
      <c r="O58" s="8"/>
      <c r="P58" s="8"/>
      <c r="Q58" s="8"/>
      <c r="R58" s="9" t="s">
        <v>410</v>
      </c>
      <c r="S58" s="55" t="s">
        <v>101</v>
      </c>
      <c r="U58" s="15" t="s">
        <v>225</v>
      </c>
      <c r="Y58" s="7" t="s">
        <v>250</v>
      </c>
      <c r="Z58" s="8" t="s">
        <v>291</v>
      </c>
      <c r="AA58" s="8" t="s">
        <v>332</v>
      </c>
      <c r="AB58" s="8" t="s">
        <v>205</v>
      </c>
      <c r="AC58" s="8" t="s">
        <v>6</v>
      </c>
      <c r="AD58" s="24" t="s">
        <v>101</v>
      </c>
      <c r="AE58" s="8" t="s">
        <v>96</v>
      </c>
      <c r="AF58" s="8" t="s">
        <v>214</v>
      </c>
      <c r="AG58" s="8" t="s">
        <v>217</v>
      </c>
      <c r="AH58" s="8" t="s">
        <v>218</v>
      </c>
      <c r="AI58" s="9" t="s">
        <v>221</v>
      </c>
      <c r="AJ58" s="14" t="s">
        <v>468</v>
      </c>
      <c r="AK58" s="123" t="s">
        <v>101</v>
      </c>
    </row>
    <row r="59" spans="2:37" ht="18.75" x14ac:dyDescent="0.3">
      <c r="B59" s="31" t="s">
        <v>0</v>
      </c>
      <c r="D59" s="2" t="s">
        <v>12</v>
      </c>
      <c r="F59" s="61" t="s">
        <v>129</v>
      </c>
      <c r="G59" s="62" t="e">
        <f>5+H30-SUM(D67:D74)</f>
        <v>#N/A</v>
      </c>
      <c r="L59" s="7" t="s">
        <v>133</v>
      </c>
      <c r="M59" s="8">
        <f t="shared" si="5"/>
        <v>2</v>
      </c>
      <c r="N59" s="8">
        <v>2</v>
      </c>
      <c r="O59" s="8"/>
      <c r="P59" s="8"/>
      <c r="Q59" s="8"/>
      <c r="R59" s="9" t="s">
        <v>411</v>
      </c>
      <c r="S59" s="55" t="s">
        <v>101</v>
      </c>
      <c r="Y59" s="7" t="s">
        <v>269</v>
      </c>
      <c r="Z59" s="8" t="s">
        <v>210</v>
      </c>
      <c r="AA59" s="8" t="s">
        <v>343</v>
      </c>
      <c r="AB59" s="8" t="s">
        <v>190</v>
      </c>
      <c r="AC59" s="8" t="s">
        <v>6</v>
      </c>
      <c r="AD59" s="24" t="s">
        <v>101</v>
      </c>
      <c r="AE59" s="8" t="s">
        <v>96</v>
      </c>
      <c r="AF59" s="8" t="s">
        <v>217</v>
      </c>
      <c r="AG59" s="8" t="s">
        <v>218</v>
      </c>
      <c r="AH59" s="8" t="s">
        <v>219</v>
      </c>
      <c r="AI59" s="9" t="s">
        <v>225</v>
      </c>
      <c r="AJ59" s="14" t="s">
        <v>478</v>
      </c>
      <c r="AK59" s="123" t="s">
        <v>101</v>
      </c>
    </row>
    <row r="60" spans="2:37" x14ac:dyDescent="0.25">
      <c r="B60" s="70" t="e">
        <f>B30</f>
        <v>#N/A</v>
      </c>
      <c r="C60" s="70"/>
      <c r="D60" s="2" t="e">
        <f t="shared" ref="D60:D74" si="6">IF(B60&lt;&gt;"",VLOOKUP(B60,$L$10:$M$85,2),0)</f>
        <v>#N/A</v>
      </c>
      <c r="L60" s="7" t="s">
        <v>189</v>
      </c>
      <c r="M60" s="8">
        <f t="shared" si="5"/>
        <v>3</v>
      </c>
      <c r="N60" s="8">
        <v>3</v>
      </c>
      <c r="O60" s="8"/>
      <c r="P60" s="8"/>
      <c r="Q60" s="8"/>
      <c r="R60" s="9" t="s">
        <v>427</v>
      </c>
      <c r="S60" s="55" t="s">
        <v>101</v>
      </c>
      <c r="U60" s="22" t="s">
        <v>79</v>
      </c>
      <c r="Y60" s="7" t="s">
        <v>251</v>
      </c>
      <c r="Z60" s="8" t="s">
        <v>291</v>
      </c>
      <c r="AA60" s="8" t="s">
        <v>333</v>
      </c>
      <c r="AB60" s="8" t="s">
        <v>167</v>
      </c>
      <c r="AC60" s="8" t="s">
        <v>201</v>
      </c>
      <c r="AD60" s="24" t="s">
        <v>101</v>
      </c>
      <c r="AE60" s="8" t="s">
        <v>215</v>
      </c>
      <c r="AF60" s="8" t="s">
        <v>217</v>
      </c>
      <c r="AG60" s="8" t="s">
        <v>219</v>
      </c>
      <c r="AH60" s="8" t="s">
        <v>222</v>
      </c>
      <c r="AI60" s="9" t="s">
        <v>223</v>
      </c>
      <c r="AJ60" s="14" t="s">
        <v>469</v>
      </c>
      <c r="AK60" s="123" t="s">
        <v>101</v>
      </c>
    </row>
    <row r="61" spans="2:37" x14ac:dyDescent="0.25">
      <c r="B61" s="70" t="e">
        <f>B31</f>
        <v>#N/A</v>
      </c>
      <c r="C61" s="70"/>
      <c r="D61" s="2" t="e">
        <f t="shared" si="6"/>
        <v>#N/A</v>
      </c>
      <c r="L61" s="7" t="s">
        <v>190</v>
      </c>
      <c r="M61" s="8">
        <f t="shared" si="5"/>
        <v>4</v>
      </c>
      <c r="N61" s="8">
        <v>4</v>
      </c>
      <c r="O61" s="8"/>
      <c r="P61" s="8"/>
      <c r="Q61" s="8"/>
      <c r="R61" s="9" t="s">
        <v>432</v>
      </c>
      <c r="S61" s="55" t="s">
        <v>101</v>
      </c>
      <c r="U61" s="14" t="s">
        <v>80</v>
      </c>
      <c r="Y61" s="7" t="s">
        <v>252</v>
      </c>
      <c r="Z61" s="8" t="s">
        <v>291</v>
      </c>
      <c r="AA61" s="8" t="s">
        <v>334</v>
      </c>
      <c r="AB61" s="8" t="s">
        <v>178</v>
      </c>
      <c r="AC61" s="8" t="s">
        <v>175</v>
      </c>
      <c r="AD61" s="8" t="s">
        <v>7</v>
      </c>
      <c r="AE61" s="8" t="s">
        <v>93</v>
      </c>
      <c r="AF61" s="8" t="s">
        <v>96</v>
      </c>
      <c r="AG61" s="8" t="s">
        <v>217</v>
      </c>
      <c r="AH61" s="8" t="s">
        <v>220</v>
      </c>
      <c r="AI61" s="9" t="s">
        <v>224</v>
      </c>
      <c r="AJ61" s="14" t="s">
        <v>470</v>
      </c>
      <c r="AK61" s="123" t="s">
        <v>101</v>
      </c>
    </row>
    <row r="62" spans="2:37" x14ac:dyDescent="0.25">
      <c r="B62" s="70" t="e">
        <f>IF(OR(B30=E30,B31=E30,B32=E30),"",E30)</f>
        <v>#N/A</v>
      </c>
      <c r="C62" s="70"/>
      <c r="D62" s="2" t="e">
        <f t="shared" si="6"/>
        <v>#N/A</v>
      </c>
      <c r="L62" s="7" t="s">
        <v>7</v>
      </c>
      <c r="M62" s="8">
        <f t="shared" si="5"/>
        <v>1</v>
      </c>
      <c r="N62" s="8">
        <v>1</v>
      </c>
      <c r="O62" s="8"/>
      <c r="P62" s="8"/>
      <c r="Q62" s="8"/>
      <c r="R62" s="9" t="s">
        <v>566</v>
      </c>
      <c r="S62" s="55" t="s">
        <v>101</v>
      </c>
      <c r="U62" s="14" t="s">
        <v>81</v>
      </c>
      <c r="Y62" s="7" t="s">
        <v>285</v>
      </c>
      <c r="Z62" s="8" t="s">
        <v>141</v>
      </c>
      <c r="AA62" s="8" t="s">
        <v>364</v>
      </c>
      <c r="AB62" s="8" t="s">
        <v>304</v>
      </c>
      <c r="AC62" s="8" t="s">
        <v>198</v>
      </c>
      <c r="AD62" s="24" t="s">
        <v>101</v>
      </c>
      <c r="AE62" s="8" t="s">
        <v>95</v>
      </c>
      <c r="AF62" s="8" t="s">
        <v>216</v>
      </c>
      <c r="AG62" s="8" t="s">
        <v>217</v>
      </c>
      <c r="AH62" s="8" t="s">
        <v>220</v>
      </c>
      <c r="AI62" s="9" t="s">
        <v>225</v>
      </c>
      <c r="AJ62" s="14" t="s">
        <v>498</v>
      </c>
      <c r="AK62" s="123" t="s">
        <v>101</v>
      </c>
    </row>
    <row r="63" spans="2:37" x14ac:dyDescent="0.25">
      <c r="B63" s="70" t="e">
        <f>IF(OR(B31=E31,B32=E31,B30=E31),"",E31)</f>
        <v>#N/A</v>
      </c>
      <c r="C63" s="70"/>
      <c r="D63" s="2" t="e">
        <f t="shared" si="6"/>
        <v>#N/A</v>
      </c>
      <c r="L63" s="7" t="s">
        <v>191</v>
      </c>
      <c r="M63" s="8">
        <f t="shared" si="5"/>
        <v>2</v>
      </c>
      <c r="N63" s="8">
        <v>2</v>
      </c>
      <c r="O63" s="8"/>
      <c r="P63" s="8"/>
      <c r="Q63" s="8"/>
      <c r="R63" s="9" t="s">
        <v>567</v>
      </c>
      <c r="S63" s="55" t="s">
        <v>101</v>
      </c>
      <c r="U63" s="14" t="s">
        <v>82</v>
      </c>
      <c r="Y63" s="7" t="s">
        <v>286</v>
      </c>
      <c r="Z63" s="8" t="s">
        <v>141</v>
      </c>
      <c r="AA63" s="8" t="s">
        <v>365</v>
      </c>
      <c r="AB63" s="8" t="s">
        <v>293</v>
      </c>
      <c r="AC63" s="8" t="s">
        <v>7</v>
      </c>
      <c r="AD63" s="24" t="s">
        <v>101</v>
      </c>
      <c r="AE63" s="8" t="s">
        <v>95</v>
      </c>
      <c r="AF63" s="8" t="s">
        <v>216</v>
      </c>
      <c r="AG63" s="8" t="s">
        <v>218</v>
      </c>
      <c r="AH63" s="8" t="s">
        <v>220</v>
      </c>
      <c r="AI63" s="9" t="s">
        <v>225</v>
      </c>
      <c r="AJ63" s="14" t="s">
        <v>573</v>
      </c>
      <c r="AK63" s="123" t="s">
        <v>101</v>
      </c>
    </row>
    <row r="64" spans="2:37" x14ac:dyDescent="0.25">
      <c r="B64" s="70" t="e">
        <f>IF(B32="","",IF(OR(B32=E32,B30=E32,B31=E32),"",E32))</f>
        <v>#N/A</v>
      </c>
      <c r="C64" s="70"/>
      <c r="D64" s="2" t="e">
        <f t="shared" si="6"/>
        <v>#N/A</v>
      </c>
      <c r="L64" s="7" t="s">
        <v>293</v>
      </c>
      <c r="M64" s="37" t="str">
        <f>IF($B$17=O64,N64,"NO")</f>
        <v>NO</v>
      </c>
      <c r="N64" s="8">
        <v>4</v>
      </c>
      <c r="O64" s="8" t="s">
        <v>141</v>
      </c>
      <c r="P64" s="8" t="s">
        <v>17</v>
      </c>
      <c r="Q64" s="8"/>
      <c r="R64" s="9" t="s">
        <v>582</v>
      </c>
      <c r="S64" s="55" t="s">
        <v>101</v>
      </c>
      <c r="U64" s="14" t="s">
        <v>83</v>
      </c>
      <c r="Y64" s="7" t="s">
        <v>253</v>
      </c>
      <c r="Z64" s="8" t="s">
        <v>291</v>
      </c>
      <c r="AA64" s="8" t="s">
        <v>335</v>
      </c>
      <c r="AB64" s="8" t="s">
        <v>190</v>
      </c>
      <c r="AC64" s="8" t="s">
        <v>1</v>
      </c>
      <c r="AD64" s="24" t="s">
        <v>101</v>
      </c>
      <c r="AE64" s="8" t="s">
        <v>93</v>
      </c>
      <c r="AF64" s="8" t="s">
        <v>216</v>
      </c>
      <c r="AG64" s="8" t="s">
        <v>217</v>
      </c>
      <c r="AH64" s="8" t="s">
        <v>224</v>
      </c>
      <c r="AI64" s="9" t="s">
        <v>225</v>
      </c>
      <c r="AJ64" s="14" t="s">
        <v>471</v>
      </c>
      <c r="AK64" s="123" t="s">
        <v>101</v>
      </c>
    </row>
    <row r="65" spans="2:37" x14ac:dyDescent="0.25">
      <c r="B65" s="72" t="e">
        <f>IF(E32="","",IF(OR(B30=E32,B31=E32,B32=E32),"",E32))</f>
        <v>#N/A</v>
      </c>
      <c r="C65" s="72"/>
      <c r="D65" s="2" t="e">
        <f t="shared" si="6"/>
        <v>#N/A</v>
      </c>
      <c r="L65" s="7" t="s">
        <v>192</v>
      </c>
      <c r="M65" s="8">
        <f>N65</f>
        <v>3</v>
      </c>
      <c r="N65" s="8">
        <v>3</v>
      </c>
      <c r="O65" s="8"/>
      <c r="P65" s="8"/>
      <c r="Q65" s="8"/>
      <c r="R65" s="9" t="s">
        <v>439</v>
      </c>
      <c r="S65" s="55" t="s">
        <v>101</v>
      </c>
      <c r="U65" s="14" t="s">
        <v>84</v>
      </c>
      <c r="Y65" s="7" t="s">
        <v>274</v>
      </c>
      <c r="Z65" s="8" t="s">
        <v>138</v>
      </c>
      <c r="AA65" s="8" t="s">
        <v>354</v>
      </c>
      <c r="AB65" s="8" t="s">
        <v>195</v>
      </c>
      <c r="AC65" s="8" t="s">
        <v>195</v>
      </c>
      <c r="AD65" s="8" t="s">
        <v>10</v>
      </c>
      <c r="AE65" s="8" t="s">
        <v>214</v>
      </c>
      <c r="AF65" s="8" t="s">
        <v>215</v>
      </c>
      <c r="AG65" s="8" t="s">
        <v>219</v>
      </c>
      <c r="AH65" s="8" t="s">
        <v>221</v>
      </c>
      <c r="AI65" s="9" t="s">
        <v>222</v>
      </c>
      <c r="AJ65" s="14" t="s">
        <v>488</v>
      </c>
      <c r="AK65" s="123" t="s">
        <v>101</v>
      </c>
    </row>
    <row r="66" spans="2:37" x14ac:dyDescent="0.25">
      <c r="L66" s="7" t="s">
        <v>193</v>
      </c>
      <c r="M66" s="8">
        <f>N66</f>
        <v>2</v>
      </c>
      <c r="N66" s="8">
        <v>2</v>
      </c>
      <c r="O66" s="8"/>
      <c r="P66" s="8"/>
      <c r="Q66" s="8"/>
      <c r="R66" s="9" t="s">
        <v>412</v>
      </c>
      <c r="S66" s="55" t="s">
        <v>101</v>
      </c>
      <c r="U66" s="14" t="s">
        <v>85</v>
      </c>
      <c r="Y66" s="7" t="s">
        <v>290</v>
      </c>
      <c r="Z66" s="8" t="s">
        <v>142</v>
      </c>
      <c r="AA66" s="8" t="s">
        <v>368</v>
      </c>
      <c r="AB66" s="8" t="s">
        <v>195</v>
      </c>
      <c r="AC66" s="8" t="s">
        <v>195</v>
      </c>
      <c r="AD66" s="8" t="s">
        <v>10</v>
      </c>
      <c r="AE66" s="8" t="s">
        <v>96</v>
      </c>
      <c r="AF66" s="8" t="s">
        <v>215</v>
      </c>
      <c r="AG66" s="8" t="s">
        <v>218</v>
      </c>
      <c r="AH66" s="8" t="s">
        <v>219</v>
      </c>
      <c r="AI66" s="9" t="s">
        <v>222</v>
      </c>
      <c r="AJ66" s="14" t="s">
        <v>500</v>
      </c>
      <c r="AK66" s="123" t="s">
        <v>101</v>
      </c>
    </row>
    <row r="67" spans="2:37" x14ac:dyDescent="0.25">
      <c r="B67" s="69"/>
      <c r="C67" s="69"/>
      <c r="D67" s="2">
        <f t="shared" si="6"/>
        <v>0</v>
      </c>
      <c r="L67" s="7" t="s">
        <v>8</v>
      </c>
      <c r="M67" s="8">
        <f>N67</f>
        <v>1</v>
      </c>
      <c r="N67" s="8">
        <v>1</v>
      </c>
      <c r="O67" s="8"/>
      <c r="P67" s="8"/>
      <c r="Q67" s="8">
        <v>1</v>
      </c>
      <c r="R67" s="9" t="s">
        <v>394</v>
      </c>
      <c r="S67" s="55" t="s">
        <v>101</v>
      </c>
      <c r="U67" s="14" t="s">
        <v>86</v>
      </c>
      <c r="Y67" s="7" t="s">
        <v>254</v>
      </c>
      <c r="Z67" s="8" t="s">
        <v>291</v>
      </c>
      <c r="AA67" s="8" t="s">
        <v>336</v>
      </c>
      <c r="AB67" s="8" t="s">
        <v>181</v>
      </c>
      <c r="AC67" s="8" t="s">
        <v>185</v>
      </c>
      <c r="AD67" s="24" t="s">
        <v>101</v>
      </c>
      <c r="AE67" s="8" t="s">
        <v>214</v>
      </c>
      <c r="AF67" s="8" t="s">
        <v>215</v>
      </c>
      <c r="AG67" s="8" t="s">
        <v>217</v>
      </c>
      <c r="AH67" s="8" t="s">
        <v>222</v>
      </c>
      <c r="AI67" s="9" t="s">
        <v>223</v>
      </c>
      <c r="AJ67" s="14" t="s">
        <v>576</v>
      </c>
      <c r="AK67" s="123" t="s">
        <v>101</v>
      </c>
    </row>
    <row r="68" spans="2:37" x14ac:dyDescent="0.25">
      <c r="B68" s="69"/>
      <c r="C68" s="69"/>
      <c r="D68" s="2">
        <f t="shared" si="6"/>
        <v>0</v>
      </c>
      <c r="L68" s="7" t="s">
        <v>194</v>
      </c>
      <c r="M68" s="8">
        <f>N68</f>
        <v>3</v>
      </c>
      <c r="N68" s="8">
        <v>3</v>
      </c>
      <c r="O68" s="8"/>
      <c r="P68" s="8"/>
      <c r="Q68" s="8"/>
      <c r="R68" s="9" t="s">
        <v>568</v>
      </c>
      <c r="S68" s="55" t="s">
        <v>101</v>
      </c>
      <c r="U68" s="15" t="s">
        <v>87</v>
      </c>
      <c r="Y68" s="7" t="s">
        <v>281</v>
      </c>
      <c r="Z68" s="8" t="s">
        <v>213</v>
      </c>
      <c r="AA68" s="8" t="s">
        <v>360</v>
      </c>
      <c r="AB68" s="8" t="s">
        <v>195</v>
      </c>
      <c r="AC68" s="8" t="s">
        <v>195</v>
      </c>
      <c r="AD68" s="8" t="s">
        <v>9</v>
      </c>
      <c r="AE68" s="8" t="s">
        <v>94</v>
      </c>
      <c r="AF68" s="8" t="s">
        <v>216</v>
      </c>
      <c r="AG68" s="8" t="s">
        <v>218</v>
      </c>
      <c r="AH68" s="8" t="s">
        <v>222</v>
      </c>
      <c r="AI68" s="9" t="s">
        <v>223</v>
      </c>
      <c r="AJ68" s="14" t="s">
        <v>495</v>
      </c>
      <c r="AK68" s="123" t="s">
        <v>101</v>
      </c>
    </row>
    <row r="69" spans="2:37" x14ac:dyDescent="0.25">
      <c r="B69" s="69"/>
      <c r="C69" s="69"/>
      <c r="D69" s="2">
        <f t="shared" si="6"/>
        <v>0</v>
      </c>
      <c r="L69" s="7" t="s">
        <v>195</v>
      </c>
      <c r="M69" s="8">
        <f>N69</f>
        <v>2</v>
      </c>
      <c r="N69" s="8">
        <v>2</v>
      </c>
      <c r="O69" s="8"/>
      <c r="P69" s="8"/>
      <c r="Q69" s="8"/>
      <c r="R69" s="9" t="s">
        <v>413</v>
      </c>
      <c r="S69" s="55" t="s">
        <v>101</v>
      </c>
      <c r="Y69" s="7" t="s">
        <v>276</v>
      </c>
      <c r="Z69" s="8" t="s">
        <v>212</v>
      </c>
      <c r="AA69" s="8" t="s">
        <v>356</v>
      </c>
      <c r="AB69" s="8" t="s">
        <v>4</v>
      </c>
      <c r="AC69" s="8" t="s">
        <v>199</v>
      </c>
      <c r="AD69" s="8" t="s">
        <v>158</v>
      </c>
      <c r="AE69" s="8" t="s">
        <v>95</v>
      </c>
      <c r="AF69" s="8" t="s">
        <v>214</v>
      </c>
      <c r="AG69" s="8" t="s">
        <v>215</v>
      </c>
      <c r="AH69" s="8" t="s">
        <v>217</v>
      </c>
      <c r="AI69" s="9" t="s">
        <v>223</v>
      </c>
      <c r="AJ69" s="14" t="s">
        <v>490</v>
      </c>
      <c r="AK69" s="123" t="s">
        <v>101</v>
      </c>
    </row>
    <row r="70" spans="2:37" x14ac:dyDescent="0.25">
      <c r="B70" s="69"/>
      <c r="C70" s="69"/>
      <c r="D70" s="2">
        <f t="shared" si="6"/>
        <v>0</v>
      </c>
      <c r="L70" s="7" t="s">
        <v>196</v>
      </c>
      <c r="M70" s="39">
        <f>IF($B$17=O70,P70,N70)</f>
        <v>5</v>
      </c>
      <c r="N70" s="8">
        <v>5</v>
      </c>
      <c r="O70" s="8" t="s">
        <v>209</v>
      </c>
      <c r="P70" s="8">
        <v>3</v>
      </c>
      <c r="Q70" s="8"/>
      <c r="R70" s="9" t="s">
        <v>569</v>
      </c>
      <c r="S70" s="55" t="s">
        <v>101</v>
      </c>
      <c r="U70" s="1" t="s">
        <v>116</v>
      </c>
      <c r="Y70" s="7" t="s">
        <v>262</v>
      </c>
      <c r="Z70" s="8" t="s">
        <v>136</v>
      </c>
      <c r="AA70" s="8" t="s">
        <v>350</v>
      </c>
      <c r="AB70" s="8" t="s">
        <v>303</v>
      </c>
      <c r="AC70" s="8" t="s">
        <v>172</v>
      </c>
      <c r="AD70" s="24" t="s">
        <v>101</v>
      </c>
      <c r="AE70" s="8" t="s">
        <v>93</v>
      </c>
      <c r="AF70" s="8" t="s">
        <v>94</v>
      </c>
      <c r="AG70" s="8" t="s">
        <v>95</v>
      </c>
      <c r="AH70" s="8" t="s">
        <v>217</v>
      </c>
      <c r="AI70" s="9" t="s">
        <v>225</v>
      </c>
      <c r="AJ70" s="14" t="s">
        <v>483</v>
      </c>
      <c r="AK70" s="123" t="s">
        <v>101</v>
      </c>
    </row>
    <row r="71" spans="2:37" x14ac:dyDescent="0.25">
      <c r="B71" s="69"/>
      <c r="C71" s="69"/>
      <c r="D71" s="2">
        <f t="shared" si="6"/>
        <v>0</v>
      </c>
      <c r="L71" s="7" t="s">
        <v>197</v>
      </c>
      <c r="M71" s="8">
        <f>N71</f>
        <v>4</v>
      </c>
      <c r="N71" s="8">
        <v>4</v>
      </c>
      <c r="O71" s="8"/>
      <c r="P71" s="8"/>
      <c r="Q71" s="8"/>
      <c r="R71" s="9" t="s">
        <v>433</v>
      </c>
      <c r="S71" s="55" t="s">
        <v>101</v>
      </c>
      <c r="U71" s="13" t="s">
        <v>98</v>
      </c>
      <c r="Y71" s="7" t="s">
        <v>268</v>
      </c>
      <c r="Z71" s="8" t="s">
        <v>264</v>
      </c>
      <c r="AA71" s="8" t="s">
        <v>340</v>
      </c>
      <c r="AB71" s="8" t="s">
        <v>205</v>
      </c>
      <c r="AC71" s="8" t="s">
        <v>9</v>
      </c>
      <c r="AD71" s="24" t="s">
        <v>101</v>
      </c>
      <c r="AE71" s="8" t="s">
        <v>93</v>
      </c>
      <c r="AF71" s="8" t="s">
        <v>214</v>
      </c>
      <c r="AG71" s="8" t="s">
        <v>217</v>
      </c>
      <c r="AH71" s="8" t="s">
        <v>221</v>
      </c>
      <c r="AI71" s="9" t="s">
        <v>222</v>
      </c>
      <c r="AJ71" s="14" t="s">
        <v>475</v>
      </c>
      <c r="AK71" s="123" t="s">
        <v>101</v>
      </c>
    </row>
    <row r="72" spans="2:37" x14ac:dyDescent="0.25">
      <c r="B72" s="69"/>
      <c r="C72" s="69"/>
      <c r="D72" s="2">
        <f t="shared" si="6"/>
        <v>0</v>
      </c>
      <c r="L72" s="7" t="s">
        <v>198</v>
      </c>
      <c r="M72" s="39">
        <f>IF($B$17=O72,P72,N72)</f>
        <v>2</v>
      </c>
      <c r="N72" s="8">
        <v>2</v>
      </c>
      <c r="O72" s="8" t="s">
        <v>136</v>
      </c>
      <c r="P72" s="8">
        <v>1</v>
      </c>
      <c r="Q72" s="8"/>
      <c r="R72" s="9" t="s">
        <v>414</v>
      </c>
      <c r="S72" s="55" t="s">
        <v>101</v>
      </c>
      <c r="U72" s="14" t="s">
        <v>99</v>
      </c>
      <c r="Y72" s="7" t="s">
        <v>263</v>
      </c>
      <c r="Z72" s="8" t="s">
        <v>136</v>
      </c>
      <c r="AA72" s="8" t="s">
        <v>351</v>
      </c>
      <c r="AB72" s="8" t="s">
        <v>175</v>
      </c>
      <c r="AC72" s="8" t="s">
        <v>199</v>
      </c>
      <c r="AD72" s="8" t="s">
        <v>7</v>
      </c>
      <c r="AE72" s="8" t="s">
        <v>95</v>
      </c>
      <c r="AF72" s="8" t="s">
        <v>215</v>
      </c>
      <c r="AG72" s="8" t="s">
        <v>220</v>
      </c>
      <c r="AH72" s="8" t="s">
        <v>223</v>
      </c>
      <c r="AI72" s="9" t="s">
        <v>224</v>
      </c>
      <c r="AJ72" s="14" t="s">
        <v>484</v>
      </c>
      <c r="AK72" s="123" t="s">
        <v>101</v>
      </c>
    </row>
    <row r="73" spans="2:37" x14ac:dyDescent="0.25">
      <c r="B73" s="69"/>
      <c r="C73" s="69"/>
      <c r="D73" s="2">
        <f t="shared" si="6"/>
        <v>0</v>
      </c>
      <c r="L73" s="7" t="s">
        <v>199</v>
      </c>
      <c r="M73" s="8">
        <f>N73</f>
        <v>2</v>
      </c>
      <c r="N73" s="8">
        <v>2</v>
      </c>
      <c r="O73" s="8"/>
      <c r="P73" s="8"/>
      <c r="Q73" s="8"/>
      <c r="R73" s="9" t="s">
        <v>571</v>
      </c>
      <c r="S73" s="55" t="s">
        <v>101</v>
      </c>
      <c r="U73" s="14" t="s">
        <v>226</v>
      </c>
      <c r="Y73" s="7" t="s">
        <v>282</v>
      </c>
      <c r="Z73" s="8" t="s">
        <v>213</v>
      </c>
      <c r="AA73" s="8" t="s">
        <v>361</v>
      </c>
      <c r="AB73" s="8" t="s">
        <v>1</v>
      </c>
      <c r="AC73" s="8" t="s">
        <v>7</v>
      </c>
      <c r="AD73" s="8" t="s">
        <v>183</v>
      </c>
      <c r="AE73" s="8" t="s">
        <v>94</v>
      </c>
      <c r="AF73" s="8" t="s">
        <v>95</v>
      </c>
      <c r="AG73" s="8" t="s">
        <v>217</v>
      </c>
      <c r="AH73" s="8" t="s">
        <v>220</v>
      </c>
      <c r="AI73" s="9" t="s">
        <v>225</v>
      </c>
      <c r="AJ73" s="14" t="s">
        <v>496</v>
      </c>
      <c r="AK73" s="123" t="s">
        <v>101</v>
      </c>
    </row>
    <row r="74" spans="2:37" x14ac:dyDescent="0.25">
      <c r="B74" s="69"/>
      <c r="C74" s="69"/>
      <c r="D74" s="2">
        <f t="shared" si="6"/>
        <v>0</v>
      </c>
      <c r="L74" s="7" t="s">
        <v>200</v>
      </c>
      <c r="M74" s="39">
        <f>IF($B$17=O74,P74,N74)</f>
        <v>5</v>
      </c>
      <c r="N74" s="8">
        <v>5</v>
      </c>
      <c r="O74" s="8" t="s">
        <v>213</v>
      </c>
      <c r="P74" s="8">
        <v>3</v>
      </c>
      <c r="Q74" s="8"/>
      <c r="R74" s="9" t="s">
        <v>437</v>
      </c>
      <c r="S74" s="55" t="s">
        <v>101</v>
      </c>
      <c r="U74" s="14" t="s">
        <v>227</v>
      </c>
      <c r="Y74" s="7" t="s">
        <v>277</v>
      </c>
      <c r="Z74" s="8" t="s">
        <v>212</v>
      </c>
      <c r="AA74" s="8" t="s">
        <v>579</v>
      </c>
      <c r="AB74" s="8" t="s">
        <v>203</v>
      </c>
      <c r="AC74" s="8" t="s">
        <v>201</v>
      </c>
      <c r="AD74" s="24" t="s">
        <v>101</v>
      </c>
      <c r="AE74" s="8" t="s">
        <v>96</v>
      </c>
      <c r="AF74" s="8" t="s">
        <v>217</v>
      </c>
      <c r="AG74" s="8" t="s">
        <v>219</v>
      </c>
      <c r="AH74" s="8" t="s">
        <v>224</v>
      </c>
      <c r="AI74" s="9" t="s">
        <v>225</v>
      </c>
      <c r="AJ74" s="14" t="s">
        <v>491</v>
      </c>
      <c r="AK74" s="123" t="s">
        <v>101</v>
      </c>
    </row>
    <row r="75" spans="2:37" x14ac:dyDescent="0.25">
      <c r="L75" s="7" t="s">
        <v>9</v>
      </c>
      <c r="M75" s="8">
        <f>N75</f>
        <v>1</v>
      </c>
      <c r="N75" s="8">
        <v>1</v>
      </c>
      <c r="O75" s="8"/>
      <c r="P75" s="8"/>
      <c r="Q75" s="8"/>
      <c r="R75" s="9" t="s">
        <v>395</v>
      </c>
      <c r="S75" s="55" t="s">
        <v>101</v>
      </c>
      <c r="U75" s="14" t="s">
        <v>228</v>
      </c>
      <c r="Y75" s="10" t="s">
        <v>278</v>
      </c>
      <c r="Z75" s="11" t="s">
        <v>212</v>
      </c>
      <c r="AA75" s="11" t="s">
        <v>357</v>
      </c>
      <c r="AB75" s="11" t="s">
        <v>195</v>
      </c>
      <c r="AC75" s="11" t="s">
        <v>195</v>
      </c>
      <c r="AD75" s="11" t="s">
        <v>6</v>
      </c>
      <c r="AE75" s="11" t="s">
        <v>94</v>
      </c>
      <c r="AF75" s="11" t="s">
        <v>96</v>
      </c>
      <c r="AG75" s="11" t="s">
        <v>218</v>
      </c>
      <c r="AH75" s="11" t="s">
        <v>221</v>
      </c>
      <c r="AI75" s="12" t="s">
        <v>225</v>
      </c>
      <c r="AJ75" s="15" t="s">
        <v>492</v>
      </c>
      <c r="AK75" s="123" t="s">
        <v>101</v>
      </c>
    </row>
    <row r="76" spans="2:37" x14ac:dyDescent="0.25">
      <c r="L76" s="7" t="s">
        <v>201</v>
      </c>
      <c r="M76" s="8">
        <f>N76</f>
        <v>2</v>
      </c>
      <c r="N76" s="8">
        <v>2</v>
      </c>
      <c r="O76" s="8"/>
      <c r="P76" s="8"/>
      <c r="Q76" s="8"/>
      <c r="R76" s="9" t="s">
        <v>415</v>
      </c>
      <c r="S76" s="55" t="s">
        <v>101</v>
      </c>
      <c r="U76" s="14" t="s">
        <v>229</v>
      </c>
      <c r="AK76" s="123" t="s">
        <v>101</v>
      </c>
    </row>
    <row r="77" spans="2:37" ht="18.75" x14ac:dyDescent="0.3">
      <c r="B77" s="31" t="s">
        <v>18</v>
      </c>
      <c r="L77" s="7" t="s">
        <v>202</v>
      </c>
      <c r="M77" s="8">
        <f>N77</f>
        <v>3</v>
      </c>
      <c r="N77" s="8">
        <v>3</v>
      </c>
      <c r="O77" s="8"/>
      <c r="P77" s="8"/>
      <c r="Q77" s="8"/>
      <c r="R77" s="9" t="s">
        <v>428</v>
      </c>
      <c r="S77" s="55" t="s">
        <v>101</v>
      </c>
      <c r="U77" s="14" t="s">
        <v>554</v>
      </c>
      <c r="Y77" s="4" t="s">
        <v>208</v>
      </c>
      <c r="Z77" s="5" t="s">
        <v>255</v>
      </c>
      <c r="AA77" s="5" t="s">
        <v>101</v>
      </c>
      <c r="AB77" s="5" t="s">
        <v>101</v>
      </c>
      <c r="AC77" s="6" t="s">
        <v>101</v>
      </c>
    </row>
    <row r="78" spans="2:37" x14ac:dyDescent="0.25">
      <c r="B78" s="2" t="s">
        <v>130</v>
      </c>
      <c r="C78" s="63"/>
      <c r="D78" s="64"/>
      <c r="F78" s="2" t="str">
        <f>IF(C78&lt;&gt;"",VLOOKUP(C78,L92:M111,2),"")</f>
        <v/>
      </c>
      <c r="L78" s="7" t="s">
        <v>301</v>
      </c>
      <c r="M78" s="38">
        <f>IF($V$38=1,P78,N78)</f>
        <v>5</v>
      </c>
      <c r="N78" s="8">
        <v>5</v>
      </c>
      <c r="O78" s="8" t="s">
        <v>16</v>
      </c>
      <c r="P78" s="8">
        <v>3</v>
      </c>
      <c r="Q78" s="8"/>
      <c r="R78" s="9" t="s">
        <v>572</v>
      </c>
      <c r="S78" s="55" t="s">
        <v>101</v>
      </c>
      <c r="U78" s="14" t="s">
        <v>230</v>
      </c>
      <c r="Y78" s="7" t="s">
        <v>209</v>
      </c>
      <c r="Z78" s="8" t="s">
        <v>256</v>
      </c>
      <c r="AA78" s="8" t="s">
        <v>257</v>
      </c>
      <c r="AB78" s="8" t="s">
        <v>258</v>
      </c>
      <c r="AC78" s="9" t="s">
        <v>259</v>
      </c>
    </row>
    <row r="79" spans="2:37" x14ac:dyDescent="0.25">
      <c r="B79" s="2" t="s">
        <v>131</v>
      </c>
      <c r="C79" s="73"/>
      <c r="D79" s="74"/>
      <c r="F79" s="2" t="str">
        <f>IF(C79&lt;&gt;"",VLOOKUP(C79,O92:P111,2),"")</f>
        <v/>
      </c>
      <c r="L79" s="7" t="s">
        <v>10</v>
      </c>
      <c r="M79" s="8">
        <f>N79</f>
        <v>1</v>
      </c>
      <c r="N79" s="8">
        <v>1</v>
      </c>
      <c r="O79" s="8"/>
      <c r="P79" s="8"/>
      <c r="Q79" s="8"/>
      <c r="R79" s="9" t="s">
        <v>396</v>
      </c>
      <c r="S79" s="55" t="s">
        <v>101</v>
      </c>
      <c r="U79" s="14" t="s">
        <v>231</v>
      </c>
      <c r="Y79" s="7" t="s">
        <v>136</v>
      </c>
      <c r="Z79" s="8" t="s">
        <v>260</v>
      </c>
      <c r="AA79" s="8" t="s">
        <v>261</v>
      </c>
      <c r="AB79" s="8" t="s">
        <v>262</v>
      </c>
      <c r="AC79" s="9" t="s">
        <v>263</v>
      </c>
    </row>
    <row r="80" spans="2:37" x14ac:dyDescent="0.25">
      <c r="L80" s="7" t="s">
        <v>203</v>
      </c>
      <c r="M80" s="39">
        <f>IF($B$17=O80,P80,N80)</f>
        <v>5</v>
      </c>
      <c r="N80" s="8">
        <v>5</v>
      </c>
      <c r="O80" s="8" t="s">
        <v>212</v>
      </c>
      <c r="P80" s="8">
        <v>3</v>
      </c>
      <c r="Q80" s="8"/>
      <c r="R80" s="9" t="s">
        <v>438</v>
      </c>
      <c r="S80" s="55" t="s">
        <v>101</v>
      </c>
      <c r="U80" s="14" t="s">
        <v>232</v>
      </c>
      <c r="Y80" s="7" t="s">
        <v>264</v>
      </c>
      <c r="Z80" s="8" t="s">
        <v>265</v>
      </c>
      <c r="AA80" s="8" t="s">
        <v>266</v>
      </c>
      <c r="AB80" s="8" t="s">
        <v>267</v>
      </c>
      <c r="AC80" s="9" t="s">
        <v>268</v>
      </c>
    </row>
    <row r="81" spans="2:29" x14ac:dyDescent="0.25">
      <c r="L81" s="7" t="s">
        <v>204</v>
      </c>
      <c r="M81" s="8">
        <f>N81</f>
        <v>4</v>
      </c>
      <c r="N81" s="8">
        <v>4</v>
      </c>
      <c r="O81" s="8"/>
      <c r="P81" s="8"/>
      <c r="Q81" s="8"/>
      <c r="R81" s="9" t="s">
        <v>574</v>
      </c>
      <c r="S81" s="55" t="s">
        <v>101</v>
      </c>
      <c r="U81" s="14" t="s">
        <v>233</v>
      </c>
      <c r="Y81" s="7" t="s">
        <v>210</v>
      </c>
      <c r="Z81" s="8" t="s">
        <v>269</v>
      </c>
      <c r="AA81" s="8" t="s">
        <v>101</v>
      </c>
      <c r="AB81" s="8" t="s">
        <v>101</v>
      </c>
      <c r="AC81" s="9" t="s">
        <v>101</v>
      </c>
    </row>
    <row r="82" spans="2:29" x14ac:dyDescent="0.25">
      <c r="B82" s="3" t="s">
        <v>132</v>
      </c>
      <c r="L82" s="7" t="s">
        <v>205</v>
      </c>
      <c r="M82" s="8">
        <f>N82</f>
        <v>4</v>
      </c>
      <c r="N82" s="8">
        <v>4</v>
      </c>
      <c r="O82" s="8"/>
      <c r="P82" s="8"/>
      <c r="Q82" s="8">
        <v>1</v>
      </c>
      <c r="R82" s="9" t="s">
        <v>575</v>
      </c>
      <c r="S82" s="55" t="s">
        <v>101</v>
      </c>
      <c r="U82" s="14" t="s">
        <v>234</v>
      </c>
      <c r="Y82" s="7" t="s">
        <v>211</v>
      </c>
      <c r="Z82" s="8" t="s">
        <v>270</v>
      </c>
      <c r="AA82" s="8" t="s">
        <v>101</v>
      </c>
      <c r="AB82" s="8" t="s">
        <v>101</v>
      </c>
      <c r="AC82" s="9" t="s">
        <v>101</v>
      </c>
    </row>
    <row r="83" spans="2:29" x14ac:dyDescent="0.25">
      <c r="B83" s="2" t="s">
        <v>385</v>
      </c>
      <c r="E83" s="2" t="s">
        <v>386</v>
      </c>
      <c r="L83" s="7" t="s">
        <v>206</v>
      </c>
      <c r="M83" s="8">
        <f>N83</f>
        <v>2</v>
      </c>
      <c r="N83" s="8">
        <v>2</v>
      </c>
      <c r="O83" s="8"/>
      <c r="P83" s="8"/>
      <c r="Q83" s="8"/>
      <c r="R83" s="9" t="s">
        <v>416</v>
      </c>
      <c r="S83" s="55" t="s">
        <v>101</v>
      </c>
      <c r="U83" s="14" t="s">
        <v>235</v>
      </c>
      <c r="Y83" s="7" t="s">
        <v>138</v>
      </c>
      <c r="Z83" s="8" t="s">
        <v>271</v>
      </c>
      <c r="AA83" s="8" t="s">
        <v>272</v>
      </c>
      <c r="AB83" s="8" t="s">
        <v>273</v>
      </c>
      <c r="AC83" s="9" t="s">
        <v>274</v>
      </c>
    </row>
    <row r="84" spans="2:29" x14ac:dyDescent="0.25">
      <c r="B84" s="63"/>
      <c r="C84" s="64"/>
      <c r="E84" s="66"/>
      <c r="F84" s="67"/>
      <c r="G84" s="67"/>
      <c r="H84" s="68"/>
      <c r="L84" s="7" t="s">
        <v>207</v>
      </c>
      <c r="M84" s="8">
        <f>N84</f>
        <v>3</v>
      </c>
      <c r="N84" s="8">
        <v>3</v>
      </c>
      <c r="O84" s="8"/>
      <c r="P84" s="8"/>
      <c r="Q84" s="8"/>
      <c r="R84" s="9" t="s">
        <v>577</v>
      </c>
      <c r="S84" s="55" t="s">
        <v>101</v>
      </c>
      <c r="U84" s="14" t="s">
        <v>236</v>
      </c>
      <c r="Y84" s="7" t="s">
        <v>212</v>
      </c>
      <c r="Z84" s="8" t="s">
        <v>275</v>
      </c>
      <c r="AA84" s="8" t="s">
        <v>276</v>
      </c>
      <c r="AB84" s="8" t="s">
        <v>277</v>
      </c>
      <c r="AC84" s="9" t="s">
        <v>278</v>
      </c>
    </row>
    <row r="85" spans="2:29" x14ac:dyDescent="0.25">
      <c r="L85" s="10" t="s">
        <v>302</v>
      </c>
      <c r="M85" s="40">
        <f>IF($B$17=O85,P85,N85)</f>
        <v>5</v>
      </c>
      <c r="N85" s="11">
        <v>5</v>
      </c>
      <c r="O85" s="11" t="s">
        <v>142</v>
      </c>
      <c r="P85" s="11">
        <v>3</v>
      </c>
      <c r="Q85" s="11"/>
      <c r="R85" s="42" t="s">
        <v>578</v>
      </c>
      <c r="S85" s="55" t="s">
        <v>101</v>
      </c>
      <c r="U85" s="14" t="s">
        <v>237</v>
      </c>
      <c r="Y85" s="7" t="s">
        <v>213</v>
      </c>
      <c r="Z85" s="8" t="s">
        <v>279</v>
      </c>
      <c r="AA85" s="8" t="s">
        <v>280</v>
      </c>
      <c r="AB85" s="8" t="s">
        <v>281</v>
      </c>
      <c r="AC85" s="9" t="s">
        <v>282</v>
      </c>
    </row>
    <row r="86" spans="2:29" x14ac:dyDescent="0.25">
      <c r="B86" s="2" t="s">
        <v>387</v>
      </c>
      <c r="U86" s="14" t="s">
        <v>238</v>
      </c>
      <c r="Y86" s="7" t="s">
        <v>141</v>
      </c>
      <c r="Z86" s="8" t="s">
        <v>283</v>
      </c>
      <c r="AA86" s="8" t="s">
        <v>284</v>
      </c>
      <c r="AB86" s="8" t="s">
        <v>285</v>
      </c>
      <c r="AC86" s="9" t="s">
        <v>286</v>
      </c>
    </row>
    <row r="87" spans="2:29" x14ac:dyDescent="0.25">
      <c r="B87" s="63"/>
      <c r="C87" s="65"/>
      <c r="D87" s="65"/>
      <c r="E87" s="65"/>
      <c r="F87" s="65"/>
      <c r="G87" s="65"/>
      <c r="H87" s="64"/>
      <c r="L87" s="7" t="s">
        <v>293</v>
      </c>
      <c r="M87">
        <f>COUNTIF(B60:C74,L87)</f>
        <v>0</v>
      </c>
      <c r="N87" s="34"/>
      <c r="O87" s="9" t="s">
        <v>581</v>
      </c>
      <c r="S87" s="55" t="s">
        <v>101</v>
      </c>
      <c r="U87" s="14" t="s">
        <v>239</v>
      </c>
      <c r="Y87" s="10" t="s">
        <v>142</v>
      </c>
      <c r="Z87" s="11" t="s">
        <v>287</v>
      </c>
      <c r="AA87" s="11" t="s">
        <v>288</v>
      </c>
      <c r="AB87" s="11" t="s">
        <v>289</v>
      </c>
      <c r="AC87" s="12" t="s">
        <v>290</v>
      </c>
    </row>
    <row r="88" spans="2:29" x14ac:dyDescent="0.25">
      <c r="B88" s="2" t="s">
        <v>388</v>
      </c>
      <c r="U88" s="14" t="s">
        <v>240</v>
      </c>
    </row>
    <row r="89" spans="2:29" x14ac:dyDescent="0.25">
      <c r="B89" s="63"/>
      <c r="C89" s="65"/>
      <c r="D89" s="65"/>
      <c r="E89" s="65"/>
      <c r="F89" s="65"/>
      <c r="G89" s="65"/>
      <c r="H89" s="64"/>
      <c r="U89" s="14" t="s">
        <v>241</v>
      </c>
      <c r="Y89" s="22" t="s">
        <v>90</v>
      </c>
      <c r="Z89" s="55" t="s">
        <v>101</v>
      </c>
    </row>
    <row r="90" spans="2:29" x14ac:dyDescent="0.25">
      <c r="L90" s="19" t="s">
        <v>18</v>
      </c>
      <c r="M90" s="5"/>
      <c r="N90" s="5"/>
      <c r="O90" s="5"/>
      <c r="P90" s="5"/>
      <c r="Q90" s="6"/>
      <c r="U90" s="14" t="s">
        <v>242</v>
      </c>
      <c r="Y90" s="14" t="s">
        <v>145</v>
      </c>
      <c r="Z90" s="55" t="s">
        <v>101</v>
      </c>
    </row>
    <row r="91" spans="2:29" x14ac:dyDescent="0.25">
      <c r="L91" s="20" t="s">
        <v>130</v>
      </c>
      <c r="M91" s="8"/>
      <c r="N91" s="8"/>
      <c r="O91" s="21" t="s">
        <v>131</v>
      </c>
      <c r="P91" s="8"/>
      <c r="Q91" s="9"/>
      <c r="R91" s="55" t="s">
        <v>101</v>
      </c>
      <c r="U91" s="14" t="s">
        <v>243</v>
      </c>
      <c r="Y91" s="14" t="s">
        <v>294</v>
      </c>
      <c r="Z91" s="55" t="s">
        <v>101</v>
      </c>
    </row>
    <row r="92" spans="2:29" x14ac:dyDescent="0.25">
      <c r="B92" s="3" t="s">
        <v>133</v>
      </c>
      <c r="F92" s="3" t="s">
        <v>149</v>
      </c>
      <c r="L92" s="7" t="s">
        <v>53</v>
      </c>
      <c r="M92" s="8" t="s">
        <v>52</v>
      </c>
      <c r="N92" s="35" t="s">
        <v>516</v>
      </c>
      <c r="O92" s="8" t="s">
        <v>27</v>
      </c>
      <c r="P92" s="8" t="s">
        <v>25</v>
      </c>
      <c r="Q92" s="9" t="s">
        <v>506</v>
      </c>
      <c r="R92" s="55" t="s">
        <v>101</v>
      </c>
      <c r="U92" s="14" t="s">
        <v>244</v>
      </c>
      <c r="Y92" s="14" t="s">
        <v>295</v>
      </c>
      <c r="Z92" s="55" t="s">
        <v>101</v>
      </c>
    </row>
    <row r="93" spans="2:29" x14ac:dyDescent="0.25">
      <c r="B93" s="63"/>
      <c r="C93" s="64"/>
      <c r="F93" s="63"/>
      <c r="G93" s="64"/>
      <c r="L93" s="7" t="s">
        <v>50</v>
      </c>
      <c r="M93" s="8" t="s">
        <v>49</v>
      </c>
      <c r="N93" s="35" t="s">
        <v>530</v>
      </c>
      <c r="O93" s="8" t="s">
        <v>39</v>
      </c>
      <c r="P93" s="8" t="s">
        <v>37</v>
      </c>
      <c r="Q93" s="9" t="s">
        <v>511</v>
      </c>
      <c r="R93" s="55" t="s">
        <v>101</v>
      </c>
      <c r="U93" s="14" t="s">
        <v>245</v>
      </c>
      <c r="Y93" s="14" t="s">
        <v>533</v>
      </c>
      <c r="Z93" s="55" t="s">
        <v>101</v>
      </c>
    </row>
    <row r="94" spans="2:29" x14ac:dyDescent="0.25">
      <c r="L94" s="7" t="s">
        <v>35</v>
      </c>
      <c r="M94" s="8" t="s">
        <v>34</v>
      </c>
      <c r="N94" s="36" t="s">
        <v>532</v>
      </c>
      <c r="O94" s="8" t="s">
        <v>69</v>
      </c>
      <c r="P94" s="8" t="s">
        <v>67</v>
      </c>
      <c r="Q94" s="9" t="s">
        <v>527</v>
      </c>
      <c r="R94" s="55" t="s">
        <v>101</v>
      </c>
      <c r="U94" s="14" t="s">
        <v>246</v>
      </c>
      <c r="Y94" s="14" t="s">
        <v>296</v>
      </c>
      <c r="Z94" s="55" t="s">
        <v>101</v>
      </c>
    </row>
    <row r="95" spans="2:29" x14ac:dyDescent="0.25">
      <c r="B95" s="3" t="s">
        <v>88</v>
      </c>
      <c r="D95" s="2" t="s">
        <v>144</v>
      </c>
      <c r="F95" s="61" t="s">
        <v>129</v>
      </c>
      <c r="G95" s="62">
        <f>F13-2-COUNTA(B98:B100)</f>
        <v>0</v>
      </c>
      <c r="L95" s="7" t="s">
        <v>56</v>
      </c>
      <c r="M95" s="8" t="s">
        <v>55</v>
      </c>
      <c r="N95" s="36" t="s">
        <v>534</v>
      </c>
      <c r="O95" s="8" t="s">
        <v>60</v>
      </c>
      <c r="P95" s="8" t="s">
        <v>58</v>
      </c>
      <c r="Q95" s="9" t="s">
        <v>520</v>
      </c>
      <c r="R95" s="55" t="s">
        <v>101</v>
      </c>
      <c r="U95" s="14" t="s">
        <v>247</v>
      </c>
      <c r="Y95" s="14" t="s">
        <v>297</v>
      </c>
      <c r="Z95" s="55" t="s">
        <v>101</v>
      </c>
    </row>
    <row r="96" spans="2:29" x14ac:dyDescent="0.25">
      <c r="B96" s="2" t="str">
        <f>U21</f>
        <v>Old Thean</v>
      </c>
      <c r="L96" s="7" t="s">
        <v>77</v>
      </c>
      <c r="M96" s="8" t="s">
        <v>76</v>
      </c>
      <c r="N96" s="36" t="s">
        <v>536</v>
      </c>
      <c r="O96" s="8" t="s">
        <v>21</v>
      </c>
      <c r="P96" s="8" t="s">
        <v>19</v>
      </c>
      <c r="Q96" s="9" t="s">
        <v>502</v>
      </c>
      <c r="R96" s="55" t="s">
        <v>101</v>
      </c>
      <c r="T96" s="55" t="s">
        <v>101</v>
      </c>
      <c r="U96" s="14" t="s">
        <v>248</v>
      </c>
      <c r="Y96" s="14" t="s">
        <v>298</v>
      </c>
      <c r="Z96" s="55" t="s">
        <v>101</v>
      </c>
    </row>
    <row r="97" spans="2:26" x14ac:dyDescent="0.25">
      <c r="B97" s="2" t="e">
        <f>VLOOKUP(B17,U22:V31,2)</f>
        <v>#N/A</v>
      </c>
      <c r="F97" s="3" t="s">
        <v>379</v>
      </c>
      <c r="L97" s="7" t="s">
        <v>71</v>
      </c>
      <c r="M97" s="8" t="s">
        <v>70</v>
      </c>
      <c r="N97" s="36" t="s">
        <v>525</v>
      </c>
      <c r="O97" s="8" t="s">
        <v>42</v>
      </c>
      <c r="P97" s="8" t="s">
        <v>40</v>
      </c>
      <c r="Q97" s="9" t="s">
        <v>513</v>
      </c>
      <c r="R97" s="55" t="s">
        <v>101</v>
      </c>
      <c r="U97" s="14" t="s">
        <v>249</v>
      </c>
      <c r="Y97" s="14" t="s">
        <v>299</v>
      </c>
      <c r="Z97" s="55" t="s">
        <v>101</v>
      </c>
    </row>
    <row r="98" spans="2:26" x14ac:dyDescent="0.25">
      <c r="B98" s="59"/>
      <c r="F98" s="63"/>
      <c r="G98" s="64"/>
      <c r="L98" s="7" t="s">
        <v>68</v>
      </c>
      <c r="M98" s="8" t="s">
        <v>67</v>
      </c>
      <c r="N98" s="36" t="s">
        <v>524</v>
      </c>
      <c r="O98" s="8" t="s">
        <v>72</v>
      </c>
      <c r="P98" s="8" t="s">
        <v>70</v>
      </c>
      <c r="Q98" s="9" t="s">
        <v>526</v>
      </c>
      <c r="R98" s="55" t="s">
        <v>101</v>
      </c>
      <c r="U98" s="14" t="s">
        <v>250</v>
      </c>
      <c r="Y98" s="14" t="s">
        <v>300</v>
      </c>
      <c r="Z98" s="55" t="s">
        <v>101</v>
      </c>
    </row>
    <row r="99" spans="2:26" x14ac:dyDescent="0.25">
      <c r="B99" s="59"/>
      <c r="L99" s="7" t="s">
        <v>32</v>
      </c>
      <c r="M99" s="8" t="s">
        <v>31</v>
      </c>
      <c r="N99" s="36" t="s">
        <v>507</v>
      </c>
      <c r="O99" s="8" t="s">
        <v>78</v>
      </c>
      <c r="P99" s="8" t="s">
        <v>76</v>
      </c>
      <c r="Q99" s="9" t="s">
        <v>537</v>
      </c>
      <c r="R99" s="55" t="s">
        <v>101</v>
      </c>
      <c r="U99" s="14" t="s">
        <v>251</v>
      </c>
      <c r="Y99" s="15" t="s">
        <v>539</v>
      </c>
      <c r="Z99" s="55" t="s">
        <v>101</v>
      </c>
    </row>
    <row r="100" spans="2:26" x14ac:dyDescent="0.25">
      <c r="B100" s="59"/>
      <c r="L100" s="7" t="s">
        <v>23</v>
      </c>
      <c r="M100" s="8" t="s">
        <v>22</v>
      </c>
      <c r="N100" s="36" t="s">
        <v>503</v>
      </c>
      <c r="O100" s="8" t="s">
        <v>51</v>
      </c>
      <c r="P100" s="8" t="s">
        <v>49</v>
      </c>
      <c r="Q100" s="9" t="s">
        <v>515</v>
      </c>
      <c r="R100" s="55" t="s">
        <v>101</v>
      </c>
      <c r="U100" s="14" t="s">
        <v>252</v>
      </c>
      <c r="Z100" s="55" t="s">
        <v>101</v>
      </c>
    </row>
    <row r="101" spans="2:26" x14ac:dyDescent="0.25">
      <c r="L101" s="7" t="s">
        <v>62</v>
      </c>
      <c r="M101" s="8" t="s">
        <v>61</v>
      </c>
      <c r="N101" s="36" t="s">
        <v>521</v>
      </c>
      <c r="O101" s="8" t="s">
        <v>48</v>
      </c>
      <c r="P101" s="8" t="s">
        <v>46</v>
      </c>
      <c r="Q101" s="9" t="s">
        <v>514</v>
      </c>
      <c r="R101" s="55" t="s">
        <v>101</v>
      </c>
      <c r="U101" s="14" t="s">
        <v>253</v>
      </c>
    </row>
    <row r="102" spans="2:26" x14ac:dyDescent="0.25">
      <c r="B102" s="3" t="s">
        <v>90</v>
      </c>
      <c r="L102" s="7" t="s">
        <v>38</v>
      </c>
      <c r="M102" s="8" t="s">
        <v>37</v>
      </c>
      <c r="N102" s="36" t="s">
        <v>510</v>
      </c>
      <c r="O102" s="8" t="s">
        <v>45</v>
      </c>
      <c r="P102" s="8" t="s">
        <v>43</v>
      </c>
      <c r="Q102" s="9" t="s">
        <v>541</v>
      </c>
      <c r="R102" s="55" t="s">
        <v>101</v>
      </c>
      <c r="U102" s="14" t="s">
        <v>254</v>
      </c>
    </row>
    <row r="103" spans="2:26" x14ac:dyDescent="0.25">
      <c r="B103" s="63" t="s">
        <v>145</v>
      </c>
      <c r="C103" s="64"/>
      <c r="L103" s="7" t="s">
        <v>65</v>
      </c>
      <c r="M103" s="8" t="s">
        <v>64</v>
      </c>
      <c r="N103" s="35" t="s">
        <v>522</v>
      </c>
      <c r="O103" s="8" t="s">
        <v>66</v>
      </c>
      <c r="P103" s="8" t="s">
        <v>64</v>
      </c>
      <c r="Q103" s="9" t="s">
        <v>523</v>
      </c>
      <c r="R103" s="55" t="s">
        <v>101</v>
      </c>
      <c r="U103" s="13" t="e">
        <f>IF($V$38=0,VLOOKUP($B$17,$Y$77:$AC$87,2),Z80)</f>
        <v>#N/A</v>
      </c>
    </row>
    <row r="104" spans="2:26" x14ac:dyDescent="0.25">
      <c r="L104" s="7" t="s">
        <v>41</v>
      </c>
      <c r="M104" s="8" t="s">
        <v>40</v>
      </c>
      <c r="N104" s="36" t="s">
        <v>512</v>
      </c>
      <c r="O104" s="8" t="s">
        <v>63</v>
      </c>
      <c r="P104" s="8" t="s">
        <v>61</v>
      </c>
      <c r="Q104" s="9" t="s">
        <v>542</v>
      </c>
      <c r="R104" s="55" t="s">
        <v>101</v>
      </c>
      <c r="U104" s="14" t="e">
        <f>IF($V$38=0,VLOOKUP($B$17,$Y$77:$AC$87,3),AA80)</f>
        <v>#N/A</v>
      </c>
    </row>
    <row r="105" spans="2:26" x14ac:dyDescent="0.25">
      <c r="L105" s="7" t="s">
        <v>44</v>
      </c>
      <c r="M105" s="8" t="s">
        <v>43</v>
      </c>
      <c r="N105" s="36" t="s">
        <v>543</v>
      </c>
      <c r="O105" s="8" t="s">
        <v>54</v>
      </c>
      <c r="P105" s="8" t="s">
        <v>52</v>
      </c>
      <c r="Q105" s="9" t="s">
        <v>517</v>
      </c>
      <c r="R105" s="55" t="s">
        <v>101</v>
      </c>
      <c r="U105" s="14" t="e">
        <f>IF($V$38=0,VLOOKUP($B$17,$Y$77:$AC$87,4),AB80)</f>
        <v>#N/A</v>
      </c>
    </row>
    <row r="106" spans="2:26" x14ac:dyDescent="0.25">
      <c r="L106" s="7" t="s">
        <v>29</v>
      </c>
      <c r="M106" s="8" t="s">
        <v>28</v>
      </c>
      <c r="N106" s="36" t="s">
        <v>545</v>
      </c>
      <c r="O106" s="8" t="s">
        <v>30</v>
      </c>
      <c r="P106" s="8" t="s">
        <v>28</v>
      </c>
      <c r="Q106" s="9" t="s">
        <v>528</v>
      </c>
      <c r="R106" s="55" t="s">
        <v>101</v>
      </c>
      <c r="U106" s="14" t="e">
        <f>IF($V$38=0,VLOOKUP($B$17,$Y$77:$AC$87,5),AC80)</f>
        <v>#N/A</v>
      </c>
    </row>
    <row r="107" spans="2:26" x14ac:dyDescent="0.25">
      <c r="L107" s="7" t="s">
        <v>59</v>
      </c>
      <c r="M107" s="8" t="s">
        <v>58</v>
      </c>
      <c r="N107" s="36" t="s">
        <v>519</v>
      </c>
      <c r="O107" s="8" t="s">
        <v>57</v>
      </c>
      <c r="P107" s="8" t="s">
        <v>55</v>
      </c>
      <c r="Q107" s="9" t="s">
        <v>518</v>
      </c>
      <c r="R107" s="55" t="s">
        <v>101</v>
      </c>
      <c r="U107" s="16" t="str">
        <f>IF($V$38=1,VLOOKUP($B$17,$Y$77:$AC$87,2),"")</f>
        <v/>
      </c>
    </row>
    <row r="108" spans="2:26" x14ac:dyDescent="0.25">
      <c r="L108" s="7" t="s">
        <v>74</v>
      </c>
      <c r="M108" s="8" t="s">
        <v>73</v>
      </c>
      <c r="N108" s="36" t="s">
        <v>547</v>
      </c>
      <c r="O108" s="8" t="s">
        <v>75</v>
      </c>
      <c r="P108" s="8" t="s">
        <v>73</v>
      </c>
      <c r="Q108" s="9" t="s">
        <v>548</v>
      </c>
      <c r="R108" s="55" t="s">
        <v>101</v>
      </c>
    </row>
    <row r="109" spans="2:26" x14ac:dyDescent="0.25">
      <c r="L109" s="7" t="s">
        <v>47</v>
      </c>
      <c r="M109" s="8" t="s">
        <v>46</v>
      </c>
      <c r="N109" s="36" t="s">
        <v>549</v>
      </c>
      <c r="O109" s="8" t="s">
        <v>36</v>
      </c>
      <c r="P109" s="8" t="s">
        <v>34</v>
      </c>
      <c r="Q109" s="9" t="s">
        <v>509</v>
      </c>
      <c r="R109" s="55" t="s">
        <v>101</v>
      </c>
    </row>
    <row r="110" spans="2:26" x14ac:dyDescent="0.25">
      <c r="L110" s="7" t="s">
        <v>26</v>
      </c>
      <c r="M110" s="8" t="s">
        <v>25</v>
      </c>
      <c r="N110" s="36" t="s">
        <v>505</v>
      </c>
      <c r="O110" s="8" t="s">
        <v>24</v>
      </c>
      <c r="P110" s="8" t="s">
        <v>22</v>
      </c>
      <c r="Q110" s="9" t="s">
        <v>504</v>
      </c>
      <c r="R110" s="55" t="s">
        <v>101</v>
      </c>
    </row>
    <row r="111" spans="2:26" x14ac:dyDescent="0.25">
      <c r="L111" s="10" t="s">
        <v>20</v>
      </c>
      <c r="M111" s="11" t="s">
        <v>19</v>
      </c>
      <c r="N111" s="11" t="s">
        <v>501</v>
      </c>
      <c r="O111" s="11" t="s">
        <v>33</v>
      </c>
      <c r="P111" s="11" t="s">
        <v>31</v>
      </c>
      <c r="Q111" s="42" t="s">
        <v>508</v>
      </c>
      <c r="R111" s="55" t="s">
        <v>101</v>
      </c>
    </row>
  </sheetData>
  <sortState ref="Y9:AJ75">
    <sortCondition ref="Y90"/>
  </sortState>
  <mergeCells count="33">
    <mergeCell ref="B103:C103"/>
    <mergeCell ref="C2:H2"/>
    <mergeCell ref="C4:H4"/>
    <mergeCell ref="C6:H6"/>
    <mergeCell ref="F93:G93"/>
    <mergeCell ref="B64:C64"/>
    <mergeCell ref="B65:C65"/>
    <mergeCell ref="C78:D78"/>
    <mergeCell ref="C79:D79"/>
    <mergeCell ref="B84:C84"/>
    <mergeCell ref="B93:C93"/>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F24:H27"/>
    <mergeCell ref="F98:G98"/>
    <mergeCell ref="F22:H22"/>
    <mergeCell ref="B22:D22"/>
    <mergeCell ref="E84:H84"/>
    <mergeCell ref="B87:H87"/>
    <mergeCell ref="B89:H89"/>
    <mergeCell ref="B74:C74"/>
  </mergeCells>
  <dataValidations count="11">
    <dataValidation type="list" allowBlank="1" showInputMessage="1" showErrorMessage="1" sqref="B67:C74">
      <formula1>$L$10:$L$85</formula1>
    </dataValidation>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C78:D78">
      <formula1>$L$92:$L$111</formula1>
    </dataValidation>
    <dataValidation type="list" allowBlank="1" showInputMessage="1" showErrorMessage="1" sqref="C79:D79">
      <formula1>$O$92:$O$111</formula1>
    </dataValidation>
    <dataValidation type="list" allowBlank="1" showInputMessage="1" showErrorMessage="1" sqref="B17">
      <formula1>$U$9:$U$18</formula1>
    </dataValidation>
    <dataValidation type="list" allowBlank="1" showInputMessage="1" showErrorMessage="1" sqref="B98:B100">
      <formula1>$V$22:$V$31</formula1>
    </dataValidation>
    <dataValidation type="list" allowBlank="1" showInputMessage="1" showErrorMessage="1" sqref="E17">
      <formula1>$V$39:$V$40</formula1>
    </dataValidation>
    <dataValidation type="list" allowBlank="1" showInputMessage="1" showErrorMessage="1" sqref="B84">
      <formula1>$U$61:$U$68</formula1>
    </dataValidation>
    <dataValidation type="list" allowBlank="1" showInputMessage="1" showErrorMessage="1" sqref="B22:C22 F22:G22">
      <formula1>$U$71:$U$107</formula1>
    </dataValidation>
    <dataValidation type="list" allowBlank="1" showInputMessage="1" showErrorMessage="1" sqref="B103:C103">
      <formula1>$Y$90:$Y$99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8"/>
  <sheetViews>
    <sheetView zoomScale="145" zoomScaleNormal="145" workbookViewId="0">
      <selection activeCell="X1" sqref="X1"/>
    </sheetView>
  </sheetViews>
  <sheetFormatPr defaultRowHeight="15" x14ac:dyDescent="0.25"/>
  <cols>
    <col min="1" max="1" width="6" style="25" customWidth="1"/>
    <col min="2" max="2" width="8.5703125" style="25" customWidth="1"/>
    <col min="3" max="3" width="20.85546875" style="25" customWidth="1"/>
    <col min="4" max="4" width="14.28515625" style="25" customWidth="1"/>
    <col min="5" max="5" width="1.42578125" style="25" customWidth="1"/>
    <col min="6" max="7" width="1.7109375" style="25" customWidth="1"/>
    <col min="8" max="10" width="1.5703125" style="25" customWidth="1"/>
    <col min="11" max="11" width="1.85546875" style="25" customWidth="1"/>
    <col min="12" max="12" width="1.42578125" style="25" customWidth="1"/>
    <col min="13" max="13" width="1.85546875" style="25" customWidth="1"/>
    <col min="14" max="14" width="1.5703125" style="25" customWidth="1"/>
    <col min="15" max="15" width="2.28515625" style="25" customWidth="1"/>
    <col min="16" max="16" width="1.42578125" style="25" customWidth="1"/>
    <col min="17" max="17" width="1.5703125" style="25" customWidth="1"/>
    <col min="18" max="18" width="1.7109375" style="25" customWidth="1"/>
    <col min="19" max="19" width="1.85546875" style="25" customWidth="1"/>
    <col min="20" max="20" width="1.42578125" style="25" customWidth="1"/>
    <col min="21" max="21" width="3.7109375" style="25" customWidth="1"/>
    <col min="22" max="22" width="32.42578125" style="25" customWidth="1"/>
    <col min="23" max="16384" width="9.140625" style="25"/>
  </cols>
  <sheetData>
    <row r="1" spans="3:22" ht="41.25" customHeight="1" x14ac:dyDescent="0.25"/>
    <row r="2" spans="3:22" ht="3.75" customHeight="1" x14ac:dyDescent="0.25">
      <c r="C2" s="75">
        <f>builder!C4</f>
        <v>0</v>
      </c>
      <c r="E2" s="28"/>
      <c r="F2" s="28"/>
      <c r="G2" s="28"/>
      <c r="H2" s="28"/>
      <c r="I2" s="28"/>
      <c r="J2" s="28"/>
      <c r="K2" s="28"/>
      <c r="L2" s="28"/>
      <c r="M2" s="28"/>
      <c r="N2" s="28"/>
      <c r="O2" s="28"/>
      <c r="P2" s="28"/>
      <c r="Q2" s="28"/>
      <c r="R2" s="28"/>
      <c r="S2" s="28"/>
      <c r="T2" s="28"/>
      <c r="V2" s="75">
        <f>builder!B22</f>
        <v>0</v>
      </c>
    </row>
    <row r="3" spans="3:22" ht="7.5" customHeight="1" x14ac:dyDescent="0.25">
      <c r="C3" s="75"/>
      <c r="E3" s="28"/>
      <c r="F3" s="28"/>
      <c r="G3" s="28"/>
      <c r="H3" s="28"/>
      <c r="I3" s="28"/>
      <c r="J3" s="29"/>
      <c r="K3" s="29"/>
      <c r="L3" s="30">
        <f>IF(builder!$F10&gt;2,1,0)</f>
        <v>0</v>
      </c>
      <c r="M3" s="30">
        <f>IF(builder!$F10&gt;3,1,0)</f>
        <v>0</v>
      </c>
      <c r="N3" s="30">
        <f>IF(builder!$F10&gt;4,1,0)</f>
        <v>0</v>
      </c>
      <c r="O3" s="28"/>
      <c r="P3" s="28"/>
      <c r="Q3" s="28"/>
      <c r="R3" s="28"/>
      <c r="S3" s="28"/>
      <c r="T3" s="28"/>
      <c r="V3" s="75"/>
    </row>
    <row r="4" spans="3:22" ht="3" customHeight="1" x14ac:dyDescent="0.25">
      <c r="E4" s="28"/>
      <c r="F4" s="28"/>
      <c r="G4" s="28"/>
      <c r="H4" s="28"/>
      <c r="I4" s="28"/>
      <c r="J4" s="28"/>
      <c r="K4" s="28"/>
      <c r="L4" s="30"/>
      <c r="M4" s="30"/>
      <c r="N4" s="30"/>
      <c r="O4" s="28"/>
      <c r="P4" s="28"/>
      <c r="Q4" s="28"/>
      <c r="R4" s="28"/>
      <c r="S4" s="28"/>
      <c r="T4" s="28"/>
      <c r="V4" s="75"/>
    </row>
    <row r="5" spans="3:22" ht="3.75" customHeight="1" x14ac:dyDescent="0.25">
      <c r="C5" s="75">
        <f>builder!C2</f>
        <v>0</v>
      </c>
      <c r="E5" s="28"/>
      <c r="F5" s="28"/>
      <c r="G5" s="28"/>
      <c r="H5" s="28"/>
      <c r="I5" s="28"/>
      <c r="J5" s="28"/>
      <c r="K5" s="28"/>
      <c r="L5" s="30"/>
      <c r="M5" s="30"/>
      <c r="N5" s="30"/>
      <c r="O5" s="28"/>
      <c r="P5" s="28"/>
      <c r="Q5" s="28"/>
      <c r="R5" s="28"/>
      <c r="S5" s="28"/>
      <c r="T5" s="28"/>
      <c r="V5" s="77" t="e">
        <f>builder!B24</f>
        <v>#N/A</v>
      </c>
    </row>
    <row r="6" spans="3:22" ht="6.75" customHeight="1" x14ac:dyDescent="0.25">
      <c r="C6" s="75"/>
      <c r="E6" s="28"/>
      <c r="F6" s="28"/>
      <c r="G6" s="28"/>
      <c r="H6" s="28"/>
      <c r="I6" s="28"/>
      <c r="J6" s="29"/>
      <c r="K6" s="29"/>
      <c r="L6" s="30">
        <f>IF(builder!$F11&gt;2,1,0)</f>
        <v>0</v>
      </c>
      <c r="M6" s="30">
        <f>IF(builder!$F11&gt;3,1,0)</f>
        <v>0</v>
      </c>
      <c r="N6" s="30">
        <f>IF(builder!$F11&gt;4,1,0)</f>
        <v>0</v>
      </c>
      <c r="O6" s="28"/>
      <c r="P6" s="28"/>
      <c r="Q6" s="28"/>
      <c r="R6" s="28"/>
      <c r="S6" s="28"/>
      <c r="T6" s="28"/>
      <c r="V6" s="77"/>
    </row>
    <row r="7" spans="3:22" ht="3.75" customHeight="1" x14ac:dyDescent="0.25">
      <c r="E7" s="28"/>
      <c r="F7" s="28"/>
      <c r="G7" s="28"/>
      <c r="H7" s="28"/>
      <c r="I7" s="28"/>
      <c r="J7" s="28"/>
      <c r="K7" s="28"/>
      <c r="L7" s="30"/>
      <c r="M7" s="30"/>
      <c r="N7" s="30"/>
      <c r="O7" s="28"/>
      <c r="P7" s="28"/>
      <c r="Q7" s="28"/>
      <c r="R7" s="28"/>
      <c r="S7" s="28"/>
      <c r="T7" s="28"/>
      <c r="V7" s="77"/>
    </row>
    <row r="8" spans="3:22" ht="3.75" customHeight="1" x14ac:dyDescent="0.25">
      <c r="C8" s="75">
        <f>builder!C6</f>
        <v>0</v>
      </c>
      <c r="E8" s="28"/>
      <c r="F8" s="28"/>
      <c r="G8" s="28"/>
      <c r="H8" s="28"/>
      <c r="I8" s="28"/>
      <c r="J8" s="28"/>
      <c r="K8" s="28"/>
      <c r="L8" s="30"/>
      <c r="M8" s="30"/>
      <c r="N8" s="30"/>
      <c r="O8" s="28"/>
      <c r="P8" s="28"/>
      <c r="Q8" s="28"/>
      <c r="R8" s="28"/>
      <c r="S8" s="28"/>
      <c r="T8" s="28"/>
      <c r="V8" s="77"/>
    </row>
    <row r="9" spans="3:22" ht="6.75" customHeight="1" x14ac:dyDescent="0.25">
      <c r="C9" s="75"/>
      <c r="E9" s="28"/>
      <c r="F9" s="28"/>
      <c r="G9" s="28"/>
      <c r="H9" s="28"/>
      <c r="I9" s="28"/>
      <c r="J9" s="29"/>
      <c r="K9" s="29"/>
      <c r="L9" s="30">
        <f>IF(builder!$F12&gt;2,1,0)</f>
        <v>0</v>
      </c>
      <c r="M9" s="30">
        <f>IF(builder!$F12&gt;3,1,0)</f>
        <v>0</v>
      </c>
      <c r="N9" s="30">
        <f>IF(builder!$F12&gt;4,1,0)</f>
        <v>0</v>
      </c>
      <c r="O9" s="28"/>
      <c r="P9" s="28"/>
      <c r="Q9" s="28"/>
      <c r="R9" s="28"/>
      <c r="S9" s="28"/>
      <c r="T9" s="28"/>
      <c r="V9" s="75">
        <f>builder!F22</f>
        <v>0</v>
      </c>
    </row>
    <row r="10" spans="3:22" ht="2.25" customHeight="1" x14ac:dyDescent="0.25">
      <c r="E10" s="28"/>
      <c r="F10" s="28"/>
      <c r="G10" s="28"/>
      <c r="H10" s="28"/>
      <c r="I10" s="28"/>
      <c r="J10" s="28"/>
      <c r="K10" s="28"/>
      <c r="L10" s="30"/>
      <c r="M10" s="30"/>
      <c r="N10" s="30"/>
      <c r="O10" s="28"/>
      <c r="P10" s="28"/>
      <c r="Q10" s="28"/>
      <c r="R10" s="28"/>
      <c r="S10" s="28"/>
      <c r="T10" s="28"/>
      <c r="V10" s="75"/>
    </row>
    <row r="11" spans="3:22" ht="3.75" customHeight="1" x14ac:dyDescent="0.25">
      <c r="C11" s="75">
        <f>builder!B17</f>
        <v>0</v>
      </c>
      <c r="E11" s="28"/>
      <c r="F11" s="28"/>
      <c r="G11" s="28"/>
      <c r="H11" s="28"/>
      <c r="I11" s="28"/>
      <c r="J11" s="28"/>
      <c r="K11" s="28"/>
      <c r="L11" s="30"/>
      <c r="M11" s="30"/>
      <c r="N11" s="30"/>
      <c r="O11" s="28"/>
      <c r="P11" s="28"/>
      <c r="Q11" s="28"/>
      <c r="R11" s="28"/>
      <c r="S11" s="28"/>
      <c r="T11" s="28"/>
      <c r="V11" s="75"/>
    </row>
    <row r="12" spans="3:22" ht="7.5" customHeight="1" x14ac:dyDescent="0.25">
      <c r="C12" s="75"/>
      <c r="E12" s="28"/>
      <c r="F12" s="28"/>
      <c r="G12" s="28"/>
      <c r="H12" s="28"/>
      <c r="I12" s="28"/>
      <c r="J12" s="29"/>
      <c r="K12" s="29"/>
      <c r="L12" s="30">
        <f>IF(builder!$F13&gt;2,1,0)</f>
        <v>0</v>
      </c>
      <c r="M12" s="30">
        <f>IF(builder!$F13&gt;3,1,0)</f>
        <v>0</v>
      </c>
      <c r="N12" s="30">
        <f>IF(builder!$F13&gt;4,1,0)</f>
        <v>0</v>
      </c>
      <c r="O12" s="28"/>
      <c r="P12" s="28"/>
      <c r="Q12" s="28"/>
      <c r="R12" s="28"/>
      <c r="S12" s="28"/>
      <c r="T12" s="28"/>
      <c r="V12" s="75"/>
    </row>
    <row r="13" spans="3:22" ht="5.25" customHeight="1" x14ac:dyDescent="0.25">
      <c r="C13" s="75">
        <f>builder!F93</f>
        <v>0</v>
      </c>
      <c r="E13" s="28"/>
      <c r="F13" s="28"/>
      <c r="G13" s="28"/>
      <c r="H13" s="28"/>
      <c r="I13" s="28"/>
      <c r="J13" s="28"/>
      <c r="K13" s="28"/>
      <c r="L13" s="30"/>
      <c r="M13" s="30"/>
      <c r="N13" s="30"/>
      <c r="O13" s="28"/>
      <c r="P13" s="28"/>
      <c r="Q13" s="28"/>
      <c r="R13" s="28"/>
      <c r="S13" s="28"/>
      <c r="T13" s="28"/>
      <c r="V13" s="77" t="e">
        <f>builder!F24</f>
        <v>#N/A</v>
      </c>
    </row>
    <row r="14" spans="3:22" ht="7.5" customHeight="1" x14ac:dyDescent="0.25">
      <c r="C14" s="75"/>
      <c r="E14" s="28"/>
      <c r="F14" s="28"/>
      <c r="G14" s="28"/>
      <c r="H14" s="28"/>
      <c r="I14" s="28"/>
      <c r="J14" s="29"/>
      <c r="K14" s="29"/>
      <c r="L14" s="30">
        <f>IF(builder!$F14&gt;2,1,0)</f>
        <v>0</v>
      </c>
      <c r="M14" s="30">
        <f>IF(builder!$F14&gt;3,1,0)</f>
        <v>0</v>
      </c>
      <c r="N14" s="30">
        <f>IF(builder!$F14&gt;4,1,0)</f>
        <v>0</v>
      </c>
      <c r="O14" s="28"/>
      <c r="P14" s="28"/>
      <c r="Q14" s="28"/>
      <c r="R14" s="28"/>
      <c r="S14" s="28"/>
      <c r="T14" s="28"/>
      <c r="V14" s="77"/>
    </row>
    <row r="15" spans="3:22" ht="6" customHeight="1" x14ac:dyDescent="0.25">
      <c r="C15" s="75">
        <f>builder!B93</f>
        <v>0</v>
      </c>
      <c r="E15" s="28"/>
      <c r="F15" s="28"/>
      <c r="G15" s="28"/>
      <c r="H15" s="28"/>
      <c r="I15" s="28"/>
      <c r="J15" s="28"/>
      <c r="K15" s="28"/>
      <c r="L15" s="28"/>
      <c r="M15" s="28"/>
      <c r="N15" s="28"/>
      <c r="O15" s="28"/>
      <c r="P15" s="28"/>
      <c r="Q15" s="28"/>
      <c r="R15" s="28"/>
      <c r="S15" s="28"/>
      <c r="T15" s="28"/>
      <c r="V15" s="77"/>
    </row>
    <row r="16" spans="3:22" ht="2.25" customHeight="1" x14ac:dyDescent="0.25">
      <c r="C16" s="75"/>
      <c r="E16" s="28"/>
      <c r="F16" s="28"/>
      <c r="G16" s="28"/>
      <c r="H16" s="28"/>
      <c r="I16" s="28"/>
      <c r="J16" s="28"/>
      <c r="K16" s="28"/>
      <c r="L16" s="28"/>
      <c r="M16" s="28"/>
      <c r="N16" s="28"/>
      <c r="O16" s="28"/>
      <c r="P16" s="28"/>
      <c r="Q16" s="28"/>
      <c r="R16" s="28"/>
      <c r="S16" s="28"/>
      <c r="T16" s="28"/>
      <c r="V16" s="77"/>
    </row>
    <row r="17" spans="2:22" ht="3.75" customHeight="1" x14ac:dyDescent="0.25">
      <c r="C17" s="75"/>
      <c r="E17" s="28"/>
      <c r="F17" s="28"/>
      <c r="G17" s="28"/>
      <c r="H17" s="28"/>
      <c r="I17" s="28"/>
      <c r="J17" s="28"/>
      <c r="K17" s="28"/>
      <c r="L17" s="28"/>
      <c r="M17" s="28"/>
      <c r="N17" s="28"/>
      <c r="O17" s="28"/>
      <c r="P17" s="28"/>
      <c r="Q17" s="28"/>
      <c r="R17" s="28"/>
      <c r="S17" s="28"/>
      <c r="T17" s="28"/>
    </row>
    <row r="18" spans="2:22" ht="14.25" customHeight="1" x14ac:dyDescent="0.25">
      <c r="C18" s="75"/>
      <c r="E18" s="28"/>
      <c r="F18" s="28"/>
      <c r="G18" s="28"/>
      <c r="H18" s="28"/>
      <c r="I18" s="28"/>
      <c r="J18" s="28"/>
      <c r="K18" s="28"/>
      <c r="L18" s="28"/>
      <c r="M18" s="28"/>
      <c r="N18" s="28"/>
      <c r="O18" s="28"/>
      <c r="P18" s="28"/>
      <c r="Q18" s="28"/>
      <c r="R18" s="28"/>
      <c r="S18" s="28"/>
      <c r="T18" s="28"/>
    </row>
    <row r="19" spans="2:22" ht="6" customHeight="1" x14ac:dyDescent="0.25">
      <c r="C19" s="78">
        <f>builder!F98</f>
        <v>0</v>
      </c>
      <c r="E19" s="28"/>
      <c r="F19" s="28"/>
      <c r="G19" s="28"/>
      <c r="H19" s="28"/>
      <c r="I19" s="28"/>
      <c r="J19" s="28"/>
      <c r="K19" s="28"/>
      <c r="L19" s="28"/>
      <c r="M19" s="28"/>
      <c r="N19" s="28"/>
      <c r="O19" s="28"/>
      <c r="P19" s="28"/>
      <c r="Q19" s="28"/>
      <c r="R19" s="28"/>
      <c r="S19" s="28"/>
      <c r="T19" s="28"/>
    </row>
    <row r="20" spans="2:22" ht="6" customHeight="1" x14ac:dyDescent="0.25">
      <c r="C20" s="78"/>
      <c r="E20" s="30">
        <f>IF(builder!$E$42&gt;0,1,0)</f>
        <v>0</v>
      </c>
      <c r="F20" s="30">
        <f>IF(builder!$E$42&gt;1,1,0)</f>
        <v>0</v>
      </c>
      <c r="G20" s="30">
        <f>IF(builder!$E$42&gt;2,1,0)</f>
        <v>0</v>
      </c>
      <c r="H20" s="30">
        <f>IF(builder!$E$42&gt;3,1,0)</f>
        <v>0</v>
      </c>
      <c r="I20" s="30">
        <f>IF(builder!$E$42&gt;4,1,0)</f>
        <v>0</v>
      </c>
      <c r="J20" s="30"/>
      <c r="K20" s="30"/>
      <c r="L20" s="30"/>
      <c r="M20" s="30"/>
      <c r="N20" s="30"/>
      <c r="O20" s="30"/>
      <c r="P20" s="30">
        <f>IF(builder!$E$50&gt;0,1,0)</f>
        <v>0</v>
      </c>
      <c r="Q20" s="30">
        <f>IF(builder!$E$50&gt;1,1,0)</f>
        <v>0</v>
      </c>
      <c r="R20" s="30">
        <f>IF(builder!$E$50&gt;2,1,0)</f>
        <v>0</v>
      </c>
      <c r="S20" s="30">
        <f>IF(builder!$E$50&gt;3,1,0)</f>
        <v>0</v>
      </c>
      <c r="T20" s="30">
        <f>IF(builder!$E$50&gt;4,1,0)</f>
        <v>0</v>
      </c>
      <c r="V20" s="75" t="str">
        <f>'adv shuffle'!E2</f>
        <v/>
      </c>
    </row>
    <row r="21" spans="2:22" ht="7.5" customHeight="1" x14ac:dyDescent="0.25">
      <c r="C21" s="78"/>
      <c r="E21" s="30"/>
      <c r="F21" s="30"/>
      <c r="G21" s="30"/>
      <c r="H21" s="30"/>
      <c r="I21" s="30"/>
      <c r="J21" s="30"/>
      <c r="K21" s="30"/>
      <c r="L21" s="30"/>
      <c r="M21" s="30"/>
      <c r="N21" s="30"/>
      <c r="O21" s="30"/>
      <c r="P21" s="30"/>
      <c r="Q21" s="30"/>
      <c r="R21" s="30"/>
      <c r="S21" s="30"/>
      <c r="T21" s="30"/>
      <c r="V21" s="75"/>
    </row>
    <row r="22" spans="2:22" ht="6.75" customHeight="1" x14ac:dyDescent="0.25">
      <c r="E22" s="30">
        <f>IF(builder!$E$43&gt;0,1,0)</f>
        <v>0</v>
      </c>
      <c r="F22" s="30">
        <f>IF(builder!$E$43&gt;1,1,0)</f>
        <v>0</v>
      </c>
      <c r="G22" s="30">
        <f>IF(builder!$E$43&gt;2,1,0)</f>
        <v>0</v>
      </c>
      <c r="H22" s="30">
        <f>IF(builder!$E$43&gt;3,1,0)</f>
        <v>0</v>
      </c>
      <c r="I22" s="30">
        <f>IF(builder!$E$43&gt;4,1,0)</f>
        <v>0</v>
      </c>
      <c r="J22" s="30"/>
      <c r="K22" s="30"/>
      <c r="L22" s="30"/>
      <c r="M22" s="30"/>
      <c r="N22" s="30"/>
      <c r="O22" s="30"/>
      <c r="P22" s="30">
        <f>IF(builder!$E$51&gt;0,1,0)</f>
        <v>0</v>
      </c>
      <c r="Q22" s="30">
        <f>IF(builder!$E$51&gt;1,1,0)</f>
        <v>0</v>
      </c>
      <c r="R22" s="30">
        <f>IF(builder!$E$51&gt;2,1,0)</f>
        <v>0</v>
      </c>
      <c r="S22" s="30">
        <f>IF(builder!$E$51&gt;3,1,0)</f>
        <v>0</v>
      </c>
      <c r="T22" s="30">
        <f>IF(builder!$E$51&gt;4,1,0)</f>
        <v>0</v>
      </c>
      <c r="V22" s="75"/>
    </row>
    <row r="23" spans="2:22" ht="6.75" customHeight="1" x14ac:dyDescent="0.25">
      <c r="E23" s="30"/>
      <c r="F23" s="30"/>
      <c r="G23" s="30"/>
      <c r="H23" s="30"/>
      <c r="I23" s="30"/>
      <c r="J23" s="30"/>
      <c r="K23" s="30"/>
      <c r="L23" s="30"/>
      <c r="M23" s="30"/>
      <c r="N23" s="30"/>
      <c r="O23" s="30"/>
      <c r="P23" s="30"/>
      <c r="Q23" s="30"/>
      <c r="R23" s="30"/>
      <c r="S23" s="30"/>
      <c r="T23" s="30"/>
      <c r="V23" s="75" t="str">
        <f>'adv shuffle'!E3</f>
        <v/>
      </c>
    </row>
    <row r="24" spans="2:22" ht="5.25" customHeight="1" x14ac:dyDescent="0.25">
      <c r="E24" s="30">
        <f>IF(builder!$E$44&gt;0,1,0)</f>
        <v>0</v>
      </c>
      <c r="F24" s="30">
        <f>IF(builder!$E$44&gt;1,1,0)</f>
        <v>0</v>
      </c>
      <c r="G24" s="30">
        <f>IF(builder!$E$44&gt;2,1,0)</f>
        <v>0</v>
      </c>
      <c r="H24" s="30">
        <f>IF(builder!$E$44&gt;3,1,0)</f>
        <v>0</v>
      </c>
      <c r="I24" s="30">
        <f>IF(builder!$E$44&gt;4,1,0)</f>
        <v>0</v>
      </c>
      <c r="J24" s="30"/>
      <c r="K24" s="30"/>
      <c r="L24" s="30"/>
      <c r="M24" s="30"/>
      <c r="N24" s="30"/>
      <c r="O24" s="30"/>
      <c r="P24" s="30">
        <f>IF(builder!$E$52&gt;0,1,0)</f>
        <v>0</v>
      </c>
      <c r="Q24" s="30">
        <f>IF(builder!$E$52&gt;1,1,0)</f>
        <v>0</v>
      </c>
      <c r="R24" s="30">
        <f>IF(builder!$E$52&gt;2,1,0)</f>
        <v>0</v>
      </c>
      <c r="S24" s="30">
        <f>IF(builder!$E$52&gt;3,1,0)</f>
        <v>0</v>
      </c>
      <c r="T24" s="30">
        <f>IF(builder!$E$52&gt;4,1,0)</f>
        <v>0</v>
      </c>
      <c r="V24" s="75"/>
    </row>
    <row r="25" spans="2:22" ht="8.25" customHeight="1" x14ac:dyDescent="0.25">
      <c r="E25" s="30"/>
      <c r="F25" s="30"/>
      <c r="G25" s="30"/>
      <c r="H25" s="30"/>
      <c r="I25" s="30"/>
      <c r="J25" s="30"/>
      <c r="K25" s="30"/>
      <c r="L25" s="30"/>
      <c r="M25" s="30"/>
      <c r="N25" s="30"/>
      <c r="O25" s="30"/>
      <c r="P25" s="30"/>
      <c r="Q25" s="30"/>
      <c r="R25" s="30"/>
      <c r="S25" s="30"/>
      <c r="T25" s="30"/>
      <c r="V25" s="75"/>
    </row>
    <row r="26" spans="2:22" ht="5.25" customHeight="1" x14ac:dyDescent="0.25">
      <c r="E26" s="30">
        <f>IF(builder!$E$45&gt;0,1,0)</f>
        <v>0</v>
      </c>
      <c r="F26" s="30">
        <f>IF(builder!$E$45&gt;1,1,0)</f>
        <v>0</v>
      </c>
      <c r="G26" s="30">
        <f>IF(builder!$E$45&gt;2,1,0)</f>
        <v>0</v>
      </c>
      <c r="H26" s="30">
        <f>IF(builder!$E$45&gt;3,1,0)</f>
        <v>0</v>
      </c>
      <c r="I26" s="30">
        <f>IF(builder!$E$45&gt;4,1,0)</f>
        <v>0</v>
      </c>
      <c r="J26" s="30"/>
      <c r="K26" s="30"/>
      <c r="L26" s="30"/>
      <c r="M26" s="30"/>
      <c r="N26" s="30"/>
      <c r="O26" s="30"/>
      <c r="P26" s="30">
        <f>IF(builder!$E$53&gt;0,1,0)</f>
        <v>0</v>
      </c>
      <c r="Q26" s="30">
        <f>IF(builder!$E$53&gt;1,1,0)</f>
        <v>0</v>
      </c>
      <c r="R26" s="30">
        <f>IF(builder!$E$53&gt;2,1,0)</f>
        <v>0</v>
      </c>
      <c r="S26" s="30">
        <f>IF(builder!$E$53&gt;3,1,0)</f>
        <v>0</v>
      </c>
      <c r="T26" s="30">
        <f>IF(builder!$E$53&gt;4,1,0)</f>
        <v>0</v>
      </c>
      <c r="V26" s="75" t="str">
        <f>'adv shuffle'!E4</f>
        <v/>
      </c>
    </row>
    <row r="27" spans="2:22" ht="8.25" customHeight="1" x14ac:dyDescent="0.25">
      <c r="B27" s="75" t="s">
        <v>130</v>
      </c>
      <c r="C27" s="75">
        <f>builder!C78</f>
        <v>0</v>
      </c>
      <c r="E27" s="30"/>
      <c r="F27" s="30"/>
      <c r="G27" s="30"/>
      <c r="H27" s="30"/>
      <c r="I27" s="30"/>
      <c r="J27" s="30"/>
      <c r="K27" s="30"/>
      <c r="L27" s="30"/>
      <c r="M27" s="30"/>
      <c r="N27" s="30"/>
      <c r="O27" s="30"/>
      <c r="P27" s="30"/>
      <c r="Q27" s="30"/>
      <c r="R27" s="30"/>
      <c r="S27" s="30"/>
      <c r="T27" s="30"/>
      <c r="V27" s="75"/>
    </row>
    <row r="28" spans="2:22" ht="5.25" customHeight="1" x14ac:dyDescent="0.25">
      <c r="B28" s="75"/>
      <c r="C28" s="75"/>
      <c r="E28" s="30">
        <f>IF(builder!$E$46&gt;0,1,0)</f>
        <v>0</v>
      </c>
      <c r="F28" s="30">
        <f>IF(builder!$E$46&gt;1,1,0)</f>
        <v>0</v>
      </c>
      <c r="G28" s="30">
        <f>IF(builder!$E$46&gt;2,1,0)</f>
        <v>0</v>
      </c>
      <c r="H28" s="30">
        <f>IF(builder!$E$46&gt;3,1,0)</f>
        <v>0</v>
      </c>
      <c r="I28" s="30">
        <f>IF(builder!$E$46&gt;4,1,0)</f>
        <v>0</v>
      </c>
      <c r="J28" s="30"/>
      <c r="K28" s="30"/>
      <c r="L28" s="30"/>
      <c r="M28" s="30"/>
      <c r="N28" s="30"/>
      <c r="O28" s="30"/>
      <c r="P28" s="30">
        <f>IF(builder!$E$54&gt;0,1,0)</f>
        <v>0</v>
      </c>
      <c r="Q28" s="30">
        <f>IF(builder!$E$54&gt;1,1,0)</f>
        <v>0</v>
      </c>
      <c r="R28" s="30">
        <f>IF(builder!$E$54&gt;2,1,0)</f>
        <v>0</v>
      </c>
      <c r="S28" s="30">
        <f>IF(builder!$E$54&gt;3,1,0)</f>
        <v>0</v>
      </c>
      <c r="T28" s="30">
        <f>IF(builder!$E$54&gt;4,1,0)</f>
        <v>0</v>
      </c>
      <c r="V28" s="75"/>
    </row>
    <row r="29" spans="2:22" ht="8.25" customHeight="1" x14ac:dyDescent="0.25">
      <c r="C29" s="75" t="str">
        <f>builder!F78</f>
        <v/>
      </c>
      <c r="E29" s="30"/>
      <c r="F29" s="30"/>
      <c r="G29" s="30"/>
      <c r="H29" s="30"/>
      <c r="I29" s="30"/>
      <c r="J29" s="30"/>
      <c r="K29" s="30"/>
      <c r="L29" s="30"/>
      <c r="M29" s="30"/>
      <c r="N29" s="30"/>
      <c r="O29" s="30"/>
      <c r="P29" s="30"/>
      <c r="Q29" s="30"/>
      <c r="R29" s="30"/>
      <c r="S29" s="30"/>
      <c r="T29" s="30"/>
      <c r="V29" s="75" t="str">
        <f>'adv shuffle'!E5</f>
        <v/>
      </c>
    </row>
    <row r="30" spans="2:22" ht="6" customHeight="1" x14ac:dyDescent="0.25">
      <c r="C30" s="75"/>
      <c r="E30" s="30">
        <f>IF(builder!$E$47&gt;0,1,0)</f>
        <v>0</v>
      </c>
      <c r="F30" s="30">
        <f>IF(builder!$E$47&gt;1,1,0)</f>
        <v>0</v>
      </c>
      <c r="G30" s="30">
        <f>IF(builder!$E$47&gt;2,1,0)</f>
        <v>0</v>
      </c>
      <c r="H30" s="30">
        <f>IF(builder!$E$47&gt;3,1,0)</f>
        <v>0</v>
      </c>
      <c r="I30" s="30">
        <f>IF(builder!$E$47&gt;4,1,0)</f>
        <v>0</v>
      </c>
      <c r="J30" s="30"/>
      <c r="K30" s="30"/>
      <c r="L30" s="30"/>
      <c r="M30" s="30"/>
      <c r="N30" s="30"/>
      <c r="O30" s="30"/>
      <c r="P30" s="30">
        <f>IF(builder!$E$55&gt;0,1,0)</f>
        <v>0</v>
      </c>
      <c r="Q30" s="30">
        <f>IF(builder!$E$55&gt;1,1,0)</f>
        <v>0</v>
      </c>
      <c r="R30" s="30">
        <f>IF(builder!$E$55&gt;2,1,0)</f>
        <v>0</v>
      </c>
      <c r="S30" s="30">
        <f>IF(builder!$E$55&gt;3,1,0)</f>
        <v>0</v>
      </c>
      <c r="T30" s="30">
        <f>IF(builder!$E$55&gt;4,1,0)</f>
        <v>0</v>
      </c>
      <c r="V30" s="75"/>
    </row>
    <row r="31" spans="2:22" ht="7.5" customHeight="1" x14ac:dyDescent="0.25">
      <c r="B31" s="26"/>
      <c r="C31" s="26"/>
      <c r="E31" s="30"/>
      <c r="F31" s="30"/>
      <c r="G31" s="30"/>
      <c r="H31" s="30"/>
      <c r="I31" s="30"/>
      <c r="J31" s="30"/>
      <c r="K31" s="30"/>
      <c r="L31" s="30"/>
      <c r="M31" s="30"/>
      <c r="N31" s="30"/>
      <c r="O31" s="30"/>
      <c r="P31" s="30"/>
      <c r="Q31" s="30"/>
      <c r="R31" s="30"/>
      <c r="S31" s="30"/>
      <c r="T31" s="30"/>
      <c r="V31" s="75"/>
    </row>
    <row r="32" spans="2:22" ht="6.75" customHeight="1" x14ac:dyDescent="0.25">
      <c r="B32" s="75" t="s">
        <v>131</v>
      </c>
      <c r="C32" s="75">
        <f>builder!C79</f>
        <v>0</v>
      </c>
      <c r="E32" s="30">
        <f>IF(builder!$E$48&gt;0,1,0)</f>
        <v>0</v>
      </c>
      <c r="F32" s="30">
        <f>IF(builder!$E$48&gt;1,1,0)</f>
        <v>0</v>
      </c>
      <c r="G32" s="30">
        <f>IF(builder!$E$48&gt;2,1,0)</f>
        <v>0</v>
      </c>
      <c r="H32" s="30">
        <f>IF(builder!$E$48&gt;3,1,0)</f>
        <v>0</v>
      </c>
      <c r="I32" s="30">
        <f>IF(builder!$E$48&gt;4,1,0)</f>
        <v>0</v>
      </c>
      <c r="J32" s="30"/>
      <c r="K32" s="30"/>
      <c r="L32" s="30"/>
      <c r="M32" s="30"/>
      <c r="N32" s="30"/>
      <c r="O32" s="30"/>
      <c r="P32" s="30">
        <f>IF(builder!$E$56&gt;0,1,0)</f>
        <v>0</v>
      </c>
      <c r="Q32" s="30">
        <f>IF(builder!$E$56&gt;1,1,0)</f>
        <v>0</v>
      </c>
      <c r="R32" s="30">
        <f>IF(builder!$E$56&gt;2,1,0)</f>
        <v>0</v>
      </c>
      <c r="S32" s="30">
        <f>IF(builder!$E$56&gt;3,1,0)</f>
        <v>0</v>
      </c>
      <c r="T32" s="30">
        <f>IF(builder!$E$56&gt;4,1,0)</f>
        <v>0</v>
      </c>
      <c r="V32" s="75" t="str">
        <f>'adv shuffle'!E6</f>
        <v/>
      </c>
    </row>
    <row r="33" spans="2:22" ht="6.75" customHeight="1" x14ac:dyDescent="0.25">
      <c r="B33" s="75"/>
      <c r="C33" s="75"/>
      <c r="E33" s="30"/>
      <c r="F33" s="30"/>
      <c r="G33" s="30"/>
      <c r="H33" s="30"/>
      <c r="I33" s="30"/>
      <c r="J33" s="30"/>
      <c r="K33" s="30"/>
      <c r="L33" s="30"/>
      <c r="M33" s="30"/>
      <c r="N33" s="30"/>
      <c r="O33" s="30"/>
      <c r="P33" s="30"/>
      <c r="Q33" s="30"/>
      <c r="R33" s="30"/>
      <c r="S33" s="30"/>
      <c r="T33" s="30"/>
      <c r="V33" s="75"/>
    </row>
    <row r="34" spans="2:22" ht="7.5" customHeight="1" x14ac:dyDescent="0.25">
      <c r="C34" s="76" t="str">
        <f>builder!F79</f>
        <v/>
      </c>
      <c r="E34" s="30">
        <f>IF(builder!$E$49&gt;0,1,0)</f>
        <v>0</v>
      </c>
      <c r="F34" s="30">
        <f>IF(builder!$E$49&gt;1,1,0)</f>
        <v>0</v>
      </c>
      <c r="G34" s="30">
        <f>IF(builder!$E$49&gt;2,1,0)</f>
        <v>0</v>
      </c>
      <c r="H34" s="30">
        <f>IF(builder!$E$49&gt;3,1,0)</f>
        <v>0</v>
      </c>
      <c r="I34" s="30">
        <f>IF(builder!$E$49&gt;4,1,0)</f>
        <v>0</v>
      </c>
      <c r="J34" s="30"/>
      <c r="K34" s="30"/>
      <c r="L34" s="30"/>
      <c r="M34" s="30"/>
      <c r="N34" s="30"/>
      <c r="O34" s="30"/>
      <c r="P34" s="30">
        <f>IF(builder!$E$57&gt;0,1,0)</f>
        <v>0</v>
      </c>
      <c r="Q34" s="30">
        <f>IF(builder!$E$57&gt;1,1,0)</f>
        <v>0</v>
      </c>
      <c r="R34" s="30">
        <f>IF(builder!$E$57&gt;2,1,0)</f>
        <v>0</v>
      </c>
      <c r="S34" s="30">
        <f>IF(builder!$E$57&gt;3,1,0)</f>
        <v>0</v>
      </c>
      <c r="T34" s="30">
        <f>IF(builder!$E$57&gt;4,1,0)</f>
        <v>0</v>
      </c>
      <c r="V34" s="75"/>
    </row>
    <row r="35" spans="2:22" ht="17.25" customHeight="1" x14ac:dyDescent="0.25">
      <c r="C35" s="76"/>
      <c r="E35" s="30"/>
      <c r="F35" s="30"/>
      <c r="G35" s="30"/>
      <c r="H35" s="30"/>
      <c r="I35" s="30"/>
      <c r="J35" s="30"/>
      <c r="K35" s="30"/>
      <c r="L35" s="30"/>
      <c r="M35" s="30"/>
      <c r="N35" s="30"/>
      <c r="O35" s="30"/>
      <c r="P35" s="30"/>
      <c r="Q35" s="30"/>
      <c r="R35" s="30"/>
      <c r="S35" s="30"/>
      <c r="T35" s="30"/>
      <c r="V35" s="25" t="str">
        <f>'adv shuffle'!E7</f>
        <v/>
      </c>
    </row>
    <row r="36" spans="2:22" ht="9.75" customHeight="1" x14ac:dyDescent="0.25">
      <c r="V36" s="75" t="str">
        <f>'adv shuffle'!E8</f>
        <v/>
      </c>
    </row>
    <row r="37" spans="2:22" s="26" customFormat="1" ht="11.25" customHeight="1" x14ac:dyDescent="0.25">
      <c r="C37" s="26">
        <f>builder!B84</f>
        <v>0</v>
      </c>
      <c r="V37" s="75"/>
    </row>
    <row r="38" spans="2:22" x14ac:dyDescent="0.25">
      <c r="V38" s="25" t="str">
        <f>'adv shuffle'!E9</f>
        <v/>
      </c>
    </row>
    <row r="39" spans="2:22" x14ac:dyDescent="0.25">
      <c r="V39" s="25" t="str">
        <f>'adv shuffle'!E10</f>
        <v/>
      </c>
    </row>
    <row r="40" spans="2:22" x14ac:dyDescent="0.25">
      <c r="V40" s="25" t="str">
        <f>'adv shuffle'!E11</f>
        <v/>
      </c>
    </row>
    <row r="41" spans="2:22" x14ac:dyDescent="0.25">
      <c r="V41" s="25" t="str">
        <f>'adv shuffle'!E12</f>
        <v/>
      </c>
    </row>
    <row r="42" spans="2:22" x14ac:dyDescent="0.25">
      <c r="V42" s="25" t="str">
        <f>'adv shuffle'!E13</f>
        <v/>
      </c>
    </row>
    <row r="43" spans="2:22" x14ac:dyDescent="0.25">
      <c r="V43" s="25" t="str">
        <f>'adv shuffle'!E14</f>
        <v/>
      </c>
    </row>
    <row r="44" spans="2:22" x14ac:dyDescent="0.25">
      <c r="V44" s="25" t="str">
        <f>'adv shuffle'!E15</f>
        <v/>
      </c>
    </row>
    <row r="47" spans="2:22" x14ac:dyDescent="0.25">
      <c r="V47" s="25" t="s">
        <v>369</v>
      </c>
    </row>
    <row r="48" spans="2:22" x14ac:dyDescent="0.25">
      <c r="V48" s="25" t="str">
        <f>builder!B103</f>
        <v>None</v>
      </c>
    </row>
  </sheetData>
  <mergeCells count="23">
    <mergeCell ref="V26:V28"/>
    <mergeCell ref="V29:V31"/>
    <mergeCell ref="V32:V34"/>
    <mergeCell ref="B27:B28"/>
    <mergeCell ref="C27:C28"/>
    <mergeCell ref="V9:V12"/>
    <mergeCell ref="V13:V16"/>
    <mergeCell ref="V20:V22"/>
    <mergeCell ref="V23:V25"/>
    <mergeCell ref="C2:C3"/>
    <mergeCell ref="C5:C6"/>
    <mergeCell ref="C11:C12"/>
    <mergeCell ref="C13:C14"/>
    <mergeCell ref="C15:C18"/>
    <mergeCell ref="C8:C9"/>
    <mergeCell ref="V2:V4"/>
    <mergeCell ref="V5:V8"/>
    <mergeCell ref="C19:C21"/>
    <mergeCell ref="V36:V37"/>
    <mergeCell ref="C29:C30"/>
    <mergeCell ref="B32:B33"/>
    <mergeCell ref="C32:C33"/>
    <mergeCell ref="C34:C35"/>
  </mergeCells>
  <conditionalFormatting sqref="L3:N3">
    <cfRule type="cellIs" dxfId="98" priority="134" operator="equal">
      <formula>1</formula>
    </cfRule>
  </conditionalFormatting>
  <conditionalFormatting sqref="H22">
    <cfRule type="cellIs" dxfId="97" priority="18" operator="equal">
      <formula>1</formula>
    </cfRule>
  </conditionalFormatting>
  <conditionalFormatting sqref="F34">
    <cfRule type="cellIs" dxfId="96" priority="28" operator="equal">
      <formula>1</formula>
    </cfRule>
  </conditionalFormatting>
  <conditionalFormatting sqref="G22">
    <cfRule type="cellIs" dxfId="95" priority="26" operator="equal">
      <formula>1</formula>
    </cfRule>
  </conditionalFormatting>
  <conditionalFormatting sqref="G26">
    <cfRule type="cellIs" dxfId="94" priority="24" operator="equal">
      <formula>1</formula>
    </cfRule>
  </conditionalFormatting>
  <conditionalFormatting sqref="G30">
    <cfRule type="cellIs" dxfId="93" priority="22" operator="equal">
      <formula>1</formula>
    </cfRule>
  </conditionalFormatting>
  <conditionalFormatting sqref="H26">
    <cfRule type="cellIs" dxfId="92" priority="16" operator="equal">
      <formula>1</formula>
    </cfRule>
  </conditionalFormatting>
  <conditionalFormatting sqref="H30">
    <cfRule type="cellIs" dxfId="91" priority="14" operator="equal">
      <formula>1</formula>
    </cfRule>
  </conditionalFormatting>
  <conditionalFormatting sqref="H34">
    <cfRule type="cellIs" dxfId="90" priority="12" operator="equal">
      <formula>1</formula>
    </cfRule>
  </conditionalFormatting>
  <conditionalFormatting sqref="M3">
    <cfRule type="cellIs" dxfId="89" priority="121" operator="equal">
      <formula>1</formula>
    </cfRule>
  </conditionalFormatting>
  <conditionalFormatting sqref="N3">
    <cfRule type="cellIs" dxfId="88" priority="120" operator="equal">
      <formula>1</formula>
    </cfRule>
  </conditionalFormatting>
  <conditionalFormatting sqref="E20">
    <cfRule type="cellIs" dxfId="87" priority="119" operator="equal">
      <formula>1</formula>
    </cfRule>
  </conditionalFormatting>
  <conditionalFormatting sqref="I28">
    <cfRule type="cellIs" dxfId="86" priority="7" operator="equal">
      <formula>1</formula>
    </cfRule>
  </conditionalFormatting>
  <conditionalFormatting sqref="I20">
    <cfRule type="cellIs" dxfId="85" priority="11" operator="equal">
      <formula>1</formula>
    </cfRule>
  </conditionalFormatting>
  <conditionalFormatting sqref="H28">
    <cfRule type="cellIs" dxfId="84" priority="15" operator="equal">
      <formula>1</formula>
    </cfRule>
  </conditionalFormatting>
  <conditionalFormatting sqref="L6">
    <cfRule type="cellIs" dxfId="83" priority="114" operator="equal">
      <formula>1</formula>
    </cfRule>
  </conditionalFormatting>
  <conditionalFormatting sqref="H32">
    <cfRule type="cellIs" dxfId="82" priority="13" operator="equal">
      <formula>1</formula>
    </cfRule>
  </conditionalFormatting>
  <conditionalFormatting sqref="L9">
    <cfRule type="cellIs" dxfId="81" priority="109" operator="equal">
      <formula>1</formula>
    </cfRule>
  </conditionalFormatting>
  <conditionalFormatting sqref="L12">
    <cfRule type="cellIs" dxfId="80" priority="108" operator="equal">
      <formula>1</formula>
    </cfRule>
  </conditionalFormatting>
  <conditionalFormatting sqref="L14">
    <cfRule type="cellIs" dxfId="79" priority="103" operator="equal">
      <formula>1</formula>
    </cfRule>
  </conditionalFormatting>
  <conditionalFormatting sqref="M6">
    <cfRule type="cellIs" dxfId="78" priority="102" operator="equal">
      <formula>1</formula>
    </cfRule>
  </conditionalFormatting>
  <conditionalFormatting sqref="N6">
    <cfRule type="cellIs" dxfId="77" priority="101" operator="equal">
      <formula>1</formula>
    </cfRule>
  </conditionalFormatting>
  <conditionalFormatting sqref="M9">
    <cfRule type="cellIs" dxfId="76" priority="100" operator="equal">
      <formula>1</formula>
    </cfRule>
  </conditionalFormatting>
  <conditionalFormatting sqref="N9">
    <cfRule type="cellIs" dxfId="75" priority="99" operator="equal">
      <formula>1</formula>
    </cfRule>
  </conditionalFormatting>
  <conditionalFormatting sqref="M12">
    <cfRule type="cellIs" dxfId="74" priority="98" operator="equal">
      <formula>1</formula>
    </cfRule>
  </conditionalFormatting>
  <conditionalFormatting sqref="N12">
    <cfRule type="cellIs" dxfId="73" priority="97" operator="equal">
      <formula>1</formula>
    </cfRule>
  </conditionalFormatting>
  <conditionalFormatting sqref="M14">
    <cfRule type="cellIs" dxfId="72" priority="96" operator="equal">
      <formula>1</formula>
    </cfRule>
  </conditionalFormatting>
  <conditionalFormatting sqref="N14">
    <cfRule type="cellIs" dxfId="71" priority="95" operator="equal">
      <formula>1</formula>
    </cfRule>
  </conditionalFormatting>
  <conditionalFormatting sqref="E22">
    <cfRule type="cellIs" dxfId="70" priority="94" operator="equal">
      <formula>1</formula>
    </cfRule>
  </conditionalFormatting>
  <conditionalFormatting sqref="E24">
    <cfRule type="cellIs" dxfId="69" priority="93" operator="equal">
      <formula>1</formula>
    </cfRule>
  </conditionalFormatting>
  <conditionalFormatting sqref="E26">
    <cfRule type="cellIs" dxfId="68" priority="92" operator="equal">
      <formula>1</formula>
    </cfRule>
  </conditionalFormatting>
  <conditionalFormatting sqref="E28">
    <cfRule type="cellIs" dxfId="67" priority="91" operator="equal">
      <formula>1</formula>
    </cfRule>
  </conditionalFormatting>
  <conditionalFormatting sqref="E30">
    <cfRule type="cellIs" dxfId="66" priority="90" operator="equal">
      <formula>1</formula>
    </cfRule>
  </conditionalFormatting>
  <conditionalFormatting sqref="E32">
    <cfRule type="cellIs" dxfId="65" priority="89" operator="equal">
      <formula>1</formula>
    </cfRule>
  </conditionalFormatting>
  <conditionalFormatting sqref="E34">
    <cfRule type="cellIs" dxfId="64" priority="88" operator="equal">
      <formula>1</formula>
    </cfRule>
  </conditionalFormatting>
  <conditionalFormatting sqref="G34">
    <cfRule type="cellIs" dxfId="63" priority="20" operator="equal">
      <formula>1</formula>
    </cfRule>
  </conditionalFormatting>
  <conditionalFormatting sqref="I22">
    <cfRule type="cellIs" dxfId="62" priority="10" operator="equal">
      <formula>1</formula>
    </cfRule>
  </conditionalFormatting>
  <conditionalFormatting sqref="I26">
    <cfRule type="cellIs" dxfId="61" priority="8" operator="equal">
      <formula>1</formula>
    </cfRule>
  </conditionalFormatting>
  <conditionalFormatting sqref="S28">
    <cfRule type="cellIs" dxfId="60" priority="47" operator="equal">
      <formula>1</formula>
    </cfRule>
  </conditionalFormatting>
  <conditionalFormatting sqref="R30">
    <cfRule type="cellIs" dxfId="59" priority="54" operator="equal">
      <formula>1</formula>
    </cfRule>
  </conditionalFormatting>
  <conditionalFormatting sqref="Q32">
    <cfRule type="cellIs" dxfId="58" priority="61" operator="equal">
      <formula>1</formula>
    </cfRule>
  </conditionalFormatting>
  <conditionalFormatting sqref="P34">
    <cfRule type="cellIs" dxfId="57" priority="68" operator="equal">
      <formula>1</formula>
    </cfRule>
  </conditionalFormatting>
  <conditionalFormatting sqref="P20">
    <cfRule type="cellIs" dxfId="56" priority="75" operator="equal">
      <formula>1</formula>
    </cfRule>
  </conditionalFormatting>
  <conditionalFormatting sqref="P22">
    <cfRule type="cellIs" dxfId="55" priority="74" operator="equal">
      <formula>1</formula>
    </cfRule>
  </conditionalFormatting>
  <conditionalFormatting sqref="P24">
    <cfRule type="cellIs" dxfId="54" priority="73" operator="equal">
      <formula>1</formula>
    </cfRule>
  </conditionalFormatting>
  <conditionalFormatting sqref="P26">
    <cfRule type="cellIs" dxfId="53" priority="72" operator="equal">
      <formula>1</formula>
    </cfRule>
  </conditionalFormatting>
  <conditionalFormatting sqref="P28">
    <cfRule type="cellIs" dxfId="52" priority="71" operator="equal">
      <formula>1</formula>
    </cfRule>
  </conditionalFormatting>
  <conditionalFormatting sqref="P30">
    <cfRule type="cellIs" dxfId="51" priority="70" operator="equal">
      <formula>1</formula>
    </cfRule>
  </conditionalFormatting>
  <conditionalFormatting sqref="P32">
    <cfRule type="cellIs" dxfId="50" priority="69" operator="equal">
      <formula>1</formula>
    </cfRule>
  </conditionalFormatting>
  <conditionalFormatting sqref="Q20">
    <cfRule type="cellIs" dxfId="49" priority="67" operator="equal">
      <formula>1</formula>
    </cfRule>
  </conditionalFormatting>
  <conditionalFormatting sqref="Q22">
    <cfRule type="cellIs" dxfId="48" priority="66" operator="equal">
      <formula>1</formula>
    </cfRule>
  </conditionalFormatting>
  <conditionalFormatting sqref="Q24">
    <cfRule type="cellIs" dxfId="47" priority="65" operator="equal">
      <formula>1</formula>
    </cfRule>
  </conditionalFormatting>
  <conditionalFormatting sqref="Q26">
    <cfRule type="cellIs" dxfId="46" priority="64" operator="equal">
      <formula>1</formula>
    </cfRule>
  </conditionalFormatting>
  <conditionalFormatting sqref="Q28">
    <cfRule type="cellIs" dxfId="45" priority="63" operator="equal">
      <formula>1</formula>
    </cfRule>
  </conditionalFormatting>
  <conditionalFormatting sqref="Q30">
    <cfRule type="cellIs" dxfId="44" priority="62" operator="equal">
      <formula>1</formula>
    </cfRule>
  </conditionalFormatting>
  <conditionalFormatting sqref="Q34">
    <cfRule type="cellIs" dxfId="43" priority="60" operator="equal">
      <formula>1</formula>
    </cfRule>
  </conditionalFormatting>
  <conditionalFormatting sqref="R20">
    <cfRule type="cellIs" dxfId="42" priority="59" operator="equal">
      <formula>1</formula>
    </cfRule>
  </conditionalFormatting>
  <conditionalFormatting sqref="R22">
    <cfRule type="cellIs" dxfId="41" priority="58" operator="equal">
      <formula>1</formula>
    </cfRule>
  </conditionalFormatting>
  <conditionalFormatting sqref="R24">
    <cfRule type="cellIs" dxfId="40" priority="57" operator="equal">
      <formula>1</formula>
    </cfRule>
  </conditionalFormatting>
  <conditionalFormatting sqref="R26">
    <cfRule type="cellIs" dxfId="39" priority="56" operator="equal">
      <formula>1</formula>
    </cfRule>
  </conditionalFormatting>
  <conditionalFormatting sqref="R28">
    <cfRule type="cellIs" dxfId="38" priority="55" operator="equal">
      <formula>1</formula>
    </cfRule>
  </conditionalFormatting>
  <conditionalFormatting sqref="R32">
    <cfRule type="cellIs" dxfId="37" priority="53" operator="equal">
      <formula>1</formula>
    </cfRule>
  </conditionalFormatting>
  <conditionalFormatting sqref="R34">
    <cfRule type="cellIs" dxfId="36" priority="52" operator="equal">
      <formula>1</formula>
    </cfRule>
  </conditionalFormatting>
  <conditionalFormatting sqref="S20">
    <cfRule type="cellIs" dxfId="35" priority="51" operator="equal">
      <formula>1</formula>
    </cfRule>
  </conditionalFormatting>
  <conditionalFormatting sqref="S22">
    <cfRule type="cellIs" dxfId="34" priority="50" operator="equal">
      <formula>1</formula>
    </cfRule>
  </conditionalFormatting>
  <conditionalFormatting sqref="S24">
    <cfRule type="cellIs" dxfId="33" priority="49" operator="equal">
      <formula>1</formula>
    </cfRule>
  </conditionalFormatting>
  <conditionalFormatting sqref="S26">
    <cfRule type="cellIs" dxfId="32" priority="48" operator="equal">
      <formula>1</formula>
    </cfRule>
  </conditionalFormatting>
  <conditionalFormatting sqref="S30">
    <cfRule type="cellIs" dxfId="31" priority="46" operator="equal">
      <formula>1</formula>
    </cfRule>
  </conditionalFormatting>
  <conditionalFormatting sqref="S32">
    <cfRule type="cellIs" dxfId="30" priority="45" operator="equal">
      <formula>1</formula>
    </cfRule>
  </conditionalFormatting>
  <conditionalFormatting sqref="S34">
    <cfRule type="cellIs" dxfId="29" priority="44" operator="equal">
      <formula>1</formula>
    </cfRule>
  </conditionalFormatting>
  <conditionalFormatting sqref="T20">
    <cfRule type="cellIs" dxfId="28" priority="43" operator="equal">
      <formula>1</formula>
    </cfRule>
  </conditionalFormatting>
  <conditionalFormatting sqref="T22">
    <cfRule type="cellIs" dxfId="27" priority="42" operator="equal">
      <formula>1</formula>
    </cfRule>
  </conditionalFormatting>
  <conditionalFormatting sqref="T24">
    <cfRule type="cellIs" dxfId="26" priority="41" operator="equal">
      <formula>1</formula>
    </cfRule>
  </conditionalFormatting>
  <conditionalFormatting sqref="T26">
    <cfRule type="cellIs" dxfId="25" priority="40" operator="equal">
      <formula>1</formula>
    </cfRule>
  </conditionalFormatting>
  <conditionalFormatting sqref="T28">
    <cfRule type="cellIs" dxfId="24" priority="39" operator="equal">
      <formula>1</formula>
    </cfRule>
  </conditionalFormatting>
  <conditionalFormatting sqref="T30">
    <cfRule type="cellIs" dxfId="23" priority="38" operator="equal">
      <formula>1</formula>
    </cfRule>
  </conditionalFormatting>
  <conditionalFormatting sqref="T32">
    <cfRule type="cellIs" dxfId="22" priority="37" operator="equal">
      <formula>1</formula>
    </cfRule>
  </conditionalFormatting>
  <conditionalFormatting sqref="T34">
    <cfRule type="cellIs" dxfId="21" priority="36" operator="equal">
      <formula>1</formula>
    </cfRule>
  </conditionalFormatting>
  <conditionalFormatting sqref="F20">
    <cfRule type="cellIs" dxfId="20" priority="35" operator="equal">
      <formula>1</formula>
    </cfRule>
  </conditionalFormatting>
  <conditionalFormatting sqref="F22">
    <cfRule type="cellIs" dxfId="19" priority="34" operator="equal">
      <formula>1</formula>
    </cfRule>
  </conditionalFormatting>
  <conditionalFormatting sqref="F24">
    <cfRule type="cellIs" dxfId="18" priority="33" operator="equal">
      <formula>1</formula>
    </cfRule>
  </conditionalFormatting>
  <conditionalFormatting sqref="F26">
    <cfRule type="cellIs" dxfId="17" priority="32" operator="equal">
      <formula>1</formula>
    </cfRule>
  </conditionalFormatting>
  <conditionalFormatting sqref="F28">
    <cfRule type="cellIs" dxfId="16" priority="31" operator="equal">
      <formula>1</formula>
    </cfRule>
  </conditionalFormatting>
  <conditionalFormatting sqref="F30">
    <cfRule type="cellIs" dxfId="15" priority="30" operator="equal">
      <formula>1</formula>
    </cfRule>
  </conditionalFormatting>
  <conditionalFormatting sqref="F32">
    <cfRule type="cellIs" dxfId="14" priority="29" operator="equal">
      <formula>1</formula>
    </cfRule>
  </conditionalFormatting>
  <conditionalFormatting sqref="G20">
    <cfRule type="cellIs" dxfId="13" priority="27" operator="equal">
      <formula>1</formula>
    </cfRule>
  </conditionalFormatting>
  <conditionalFormatting sqref="G24">
    <cfRule type="cellIs" dxfId="12" priority="25" operator="equal">
      <formula>1</formula>
    </cfRule>
  </conditionalFormatting>
  <conditionalFormatting sqref="G28">
    <cfRule type="cellIs" dxfId="11" priority="23" operator="equal">
      <formula>1</formula>
    </cfRule>
  </conditionalFormatting>
  <conditionalFormatting sqref="G32">
    <cfRule type="cellIs" dxfId="10" priority="21" operator="equal">
      <formula>1</formula>
    </cfRule>
  </conditionalFormatting>
  <conditionalFormatting sqref="H20">
    <cfRule type="cellIs" dxfId="9" priority="19" operator="equal">
      <formula>1</formula>
    </cfRule>
  </conditionalFormatting>
  <conditionalFormatting sqref="H24">
    <cfRule type="cellIs" dxfId="8" priority="17" operator="equal">
      <formula>1</formula>
    </cfRule>
  </conditionalFormatting>
  <conditionalFormatting sqref="I24">
    <cfRule type="cellIs" dxfId="7" priority="9" operator="equal">
      <formula>1</formula>
    </cfRule>
  </conditionalFormatting>
  <conditionalFormatting sqref="I30">
    <cfRule type="cellIs" dxfId="6" priority="6" operator="equal">
      <formula>1</formula>
    </cfRule>
  </conditionalFormatting>
  <conditionalFormatting sqref="I32">
    <cfRule type="cellIs" dxfId="5" priority="5" operator="equal">
      <formula>1</formula>
    </cfRule>
  </conditionalFormatting>
  <conditionalFormatting sqref="I34">
    <cfRule type="cellIs" dxfId="4" priority="4" operator="equal">
      <formula>1</formula>
    </cfRule>
  </conditionalFormatting>
  <conditionalFormatting sqref="A1:XFD19 A30 A31:XFD32 A29:B29 D29:XFD30 A33 A36:XFD1048576 A34:B35 D33:XFD35 A22:XFD28 A20:B21 D20:XFD21">
    <cfRule type="cellIs" dxfId="3" priority="3" operator="equal">
      <formula>0</formula>
    </cfRule>
  </conditionalFormatting>
  <conditionalFormatting sqref="C34">
    <cfRule type="cellIs" dxfId="2" priority="1" operator="equal">
      <formula>0</formula>
    </cfRule>
  </conditionalFormatting>
  <conditionalFormatting sqref="C29:C30">
    <cfRule type="cellIs" dxfId="1" priority="2" operator="equal">
      <formula>0</formula>
    </cfRule>
  </conditionalFormatting>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99"/>
  <sheetViews>
    <sheetView zoomScaleNormal="100" workbookViewId="0">
      <selection activeCell="S6" sqref="S6"/>
    </sheetView>
  </sheetViews>
  <sheetFormatPr defaultRowHeight="15" x14ac:dyDescent="0.25"/>
  <cols>
    <col min="1" max="1" width="2.5703125" customWidth="1"/>
    <col min="2" max="2" width="12.28515625" customWidth="1"/>
    <col min="4" max="4" width="5.7109375"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s>
  <sheetData>
    <row r="2" spans="2:19" x14ac:dyDescent="0.25">
      <c r="B2" t="s">
        <v>370</v>
      </c>
      <c r="C2" s="95">
        <f>builder!C2</f>
        <v>0</v>
      </c>
      <c r="D2" s="95"/>
      <c r="E2" s="95"/>
      <c r="F2" s="95"/>
      <c r="G2" s="95"/>
      <c r="H2" s="95"/>
      <c r="I2" s="95"/>
      <c r="J2" s="95"/>
      <c r="K2" s="95"/>
      <c r="L2" s="95"/>
      <c r="M2" s="95"/>
      <c r="N2" s="95"/>
      <c r="O2" s="95"/>
      <c r="P2" s="95"/>
      <c r="Q2" s="95"/>
      <c r="R2" s="95"/>
      <c r="S2" s="95"/>
    </row>
    <row r="3" spans="2:19" x14ac:dyDescent="0.25">
      <c r="B3" t="s">
        <v>371</v>
      </c>
      <c r="C3" s="95">
        <f>builder!C4</f>
        <v>0</v>
      </c>
      <c r="D3" s="95"/>
      <c r="E3" s="95"/>
      <c r="F3" s="95"/>
      <c r="G3" s="95"/>
      <c r="H3" s="95"/>
      <c r="I3" s="95"/>
      <c r="J3" s="95"/>
      <c r="K3" s="95"/>
      <c r="L3" s="95"/>
      <c r="M3" s="95"/>
      <c r="N3" s="95"/>
      <c r="O3" s="95"/>
      <c r="P3" s="95"/>
      <c r="Q3" s="95"/>
      <c r="R3" s="95"/>
      <c r="S3" s="95"/>
    </row>
    <row r="4" spans="2:19" x14ac:dyDescent="0.25">
      <c r="B4" t="s">
        <v>372</v>
      </c>
      <c r="C4" s="95">
        <f>builder!C6</f>
        <v>0</v>
      </c>
      <c r="D4" s="95"/>
      <c r="E4" s="95"/>
      <c r="F4" s="95"/>
      <c r="G4" s="95"/>
      <c r="H4" s="95"/>
      <c r="I4" s="95"/>
      <c r="J4" s="95"/>
      <c r="K4" s="95"/>
      <c r="L4" s="95"/>
      <c r="M4" s="95"/>
      <c r="N4" s="95"/>
      <c r="O4" s="95"/>
      <c r="P4" s="95"/>
      <c r="Q4" s="95"/>
      <c r="R4" s="95"/>
      <c r="S4" s="95"/>
    </row>
    <row r="5" spans="2:19" x14ac:dyDescent="0.25">
      <c r="B5" t="s">
        <v>373</v>
      </c>
      <c r="C5" s="41">
        <f>builder!B17</f>
        <v>0</v>
      </c>
      <c r="F5" s="102" t="s">
        <v>88</v>
      </c>
      <c r="G5" s="103"/>
      <c r="H5" s="103"/>
      <c r="I5" s="103"/>
      <c r="J5" s="103"/>
      <c r="K5" s="103"/>
      <c r="L5" s="103"/>
      <c r="M5" s="103"/>
      <c r="N5" s="103"/>
      <c r="O5" s="104"/>
    </row>
    <row r="6" spans="2:19" x14ac:dyDescent="0.25">
      <c r="B6" t="s">
        <v>374</v>
      </c>
      <c r="C6" s="41">
        <f>builder!F93</f>
        <v>0</v>
      </c>
      <c r="F6" s="87" t="str">
        <f>builder!B96</f>
        <v>Old Thean</v>
      </c>
      <c r="G6" s="88"/>
      <c r="H6" s="88"/>
      <c r="I6" s="88"/>
      <c r="J6" s="88"/>
      <c r="K6" s="88"/>
      <c r="L6" s="88"/>
      <c r="M6" s="88"/>
      <c r="N6" s="92" t="str">
        <f>IF(builder!B98&lt;&gt;"",builder!B98,"")</f>
        <v/>
      </c>
      <c r="O6" s="93"/>
    </row>
    <row r="7" spans="2:19" x14ac:dyDescent="0.25">
      <c r="B7" t="s">
        <v>375</v>
      </c>
      <c r="C7" s="41">
        <f>builder!B93</f>
        <v>0</v>
      </c>
      <c r="F7" s="87" t="e">
        <f>builder!B97</f>
        <v>#N/A</v>
      </c>
      <c r="G7" s="88"/>
      <c r="H7" s="88"/>
      <c r="I7" s="88"/>
      <c r="J7" s="88"/>
      <c r="K7" s="88"/>
      <c r="L7" s="88"/>
      <c r="M7" s="88"/>
      <c r="N7" s="92" t="str">
        <f>IF(builder!B99&lt;&gt;"",builder!B99,"")</f>
        <v/>
      </c>
      <c r="O7" s="93"/>
    </row>
    <row r="8" spans="2:19" x14ac:dyDescent="0.25">
      <c r="B8" t="s">
        <v>376</v>
      </c>
      <c r="C8" s="41">
        <f>builder!F98</f>
        <v>0</v>
      </c>
      <c r="F8" s="89"/>
      <c r="G8" s="90"/>
      <c r="H8" s="90"/>
      <c r="I8" s="90"/>
      <c r="J8" s="90"/>
      <c r="K8" s="90"/>
      <c r="L8" s="90"/>
      <c r="M8" s="90"/>
      <c r="N8" s="90"/>
      <c r="O8" s="91"/>
    </row>
    <row r="10" spans="2:19" x14ac:dyDescent="0.25">
      <c r="B10" s="19" t="s">
        <v>18</v>
      </c>
      <c r="C10" s="5"/>
      <c r="D10" s="5"/>
      <c r="E10" s="5"/>
      <c r="F10" s="5"/>
      <c r="G10" s="5"/>
      <c r="H10" s="5"/>
      <c r="I10" s="5"/>
      <c r="J10" s="5"/>
      <c r="K10" s="5"/>
      <c r="L10" s="5"/>
      <c r="M10" s="5"/>
      <c r="N10" s="5"/>
      <c r="O10" s="5"/>
      <c r="P10" s="5"/>
      <c r="Q10" s="5"/>
      <c r="R10" s="5"/>
      <c r="S10" s="6"/>
    </row>
    <row r="11" spans="2:19" x14ac:dyDescent="0.25">
      <c r="B11" s="7" t="s">
        <v>377</v>
      </c>
      <c r="C11" s="88">
        <f>builder!C78</f>
        <v>0</v>
      </c>
      <c r="D11" s="88"/>
      <c r="E11" s="8" t="str">
        <f>builder!F78</f>
        <v/>
      </c>
      <c r="F11" s="8"/>
      <c r="G11" s="8"/>
      <c r="H11" s="8"/>
      <c r="I11" s="8"/>
      <c r="J11" s="8"/>
      <c r="K11" s="8"/>
      <c r="L11" s="8"/>
      <c r="M11" s="8"/>
      <c r="N11" s="8"/>
      <c r="O11" s="8"/>
      <c r="P11" s="8"/>
      <c r="Q11" s="8"/>
      <c r="R11" s="8"/>
      <c r="S11" s="9"/>
    </row>
    <row r="12" spans="2:19" x14ac:dyDescent="0.25">
      <c r="B12" s="7"/>
      <c r="C12" s="100" t="e">
        <f>VLOOKUP(builder!C78,builder!L92:N111,3)</f>
        <v>#N/A</v>
      </c>
      <c r="D12" s="100"/>
      <c r="E12" s="100"/>
      <c r="F12" s="100"/>
      <c r="G12" s="100"/>
      <c r="H12" s="100"/>
      <c r="I12" s="100"/>
      <c r="J12" s="100"/>
      <c r="K12" s="100"/>
      <c r="L12" s="100"/>
      <c r="M12" s="100"/>
      <c r="N12" s="100"/>
      <c r="O12" s="100"/>
      <c r="P12" s="100"/>
      <c r="Q12" s="100"/>
      <c r="R12" s="100"/>
      <c r="S12" s="101"/>
    </row>
    <row r="13" spans="2:19" x14ac:dyDescent="0.25">
      <c r="B13" s="7"/>
      <c r="C13" s="100"/>
      <c r="D13" s="100"/>
      <c r="E13" s="100"/>
      <c r="F13" s="100"/>
      <c r="G13" s="100"/>
      <c r="H13" s="100"/>
      <c r="I13" s="100"/>
      <c r="J13" s="100"/>
      <c r="K13" s="100"/>
      <c r="L13" s="100"/>
      <c r="M13" s="100"/>
      <c r="N13" s="100"/>
      <c r="O13" s="100"/>
      <c r="P13" s="100"/>
      <c r="Q13" s="100"/>
      <c r="R13" s="100"/>
      <c r="S13" s="101"/>
    </row>
    <row r="14" spans="2:19" x14ac:dyDescent="0.25">
      <c r="B14" s="7" t="s">
        <v>378</v>
      </c>
      <c r="C14" s="88">
        <f>builder!C79</f>
        <v>0</v>
      </c>
      <c r="D14" s="88"/>
      <c r="E14" s="8" t="str">
        <f>builder!F79</f>
        <v/>
      </c>
      <c r="F14" s="8"/>
      <c r="G14" s="8"/>
      <c r="H14" s="8"/>
      <c r="I14" s="8"/>
      <c r="J14" s="8"/>
      <c r="K14" s="8"/>
      <c r="L14" s="8"/>
      <c r="M14" s="8"/>
      <c r="N14" s="8"/>
      <c r="O14" s="8"/>
      <c r="P14" s="8"/>
      <c r="Q14" s="8"/>
      <c r="R14" s="8"/>
      <c r="S14" s="9"/>
    </row>
    <row r="15" spans="2:19" x14ac:dyDescent="0.25">
      <c r="B15" s="7"/>
      <c r="C15" s="100" t="e">
        <f>VLOOKUP(builder!C79,builder!O92:Q111,3)</f>
        <v>#N/A</v>
      </c>
      <c r="D15" s="100"/>
      <c r="E15" s="100"/>
      <c r="F15" s="100"/>
      <c r="G15" s="100"/>
      <c r="H15" s="100"/>
      <c r="I15" s="100"/>
      <c r="J15" s="100"/>
      <c r="K15" s="100"/>
      <c r="L15" s="100"/>
      <c r="M15" s="100"/>
      <c r="N15" s="100"/>
      <c r="O15" s="100"/>
      <c r="P15" s="100"/>
      <c r="Q15" s="100"/>
      <c r="R15" s="100"/>
      <c r="S15" s="101"/>
    </row>
    <row r="16" spans="2:19" x14ac:dyDescent="0.25">
      <c r="B16" s="10"/>
      <c r="C16" s="108"/>
      <c r="D16" s="108"/>
      <c r="E16" s="108"/>
      <c r="F16" s="108"/>
      <c r="G16" s="108"/>
      <c r="H16" s="108"/>
      <c r="I16" s="108"/>
      <c r="J16" s="108"/>
      <c r="K16" s="108"/>
      <c r="L16" s="108"/>
      <c r="M16" s="108"/>
      <c r="N16" s="108"/>
      <c r="O16" s="108"/>
      <c r="P16" s="108"/>
      <c r="Q16" s="108"/>
      <c r="R16" s="108"/>
      <c r="S16" s="109"/>
    </row>
    <row r="18" spans="2:19" x14ac:dyDescent="0.25">
      <c r="B18" s="105" t="s">
        <v>107</v>
      </c>
      <c r="C18" s="107"/>
      <c r="E18" s="105" t="s">
        <v>92</v>
      </c>
      <c r="F18" s="106"/>
      <c r="G18" s="106"/>
      <c r="H18" s="106"/>
      <c r="I18" s="106"/>
      <c r="J18" s="106"/>
      <c r="K18" s="106"/>
      <c r="L18" s="106"/>
      <c r="M18" s="106"/>
      <c r="N18" s="106"/>
      <c r="O18" s="106"/>
      <c r="P18" s="107"/>
      <c r="R18" s="105" t="s">
        <v>79</v>
      </c>
      <c r="S18" s="107"/>
    </row>
    <row r="19" spans="2:19" x14ac:dyDescent="0.25">
      <c r="B19" s="7" t="s">
        <v>102</v>
      </c>
      <c r="C19" s="45">
        <f>builder!F10</f>
        <v>2</v>
      </c>
      <c r="E19" s="82" t="s">
        <v>93</v>
      </c>
      <c r="F19" s="83"/>
      <c r="G19" s="32"/>
      <c r="H19" s="48">
        <f>builder!E42</f>
        <v>0</v>
      </c>
      <c r="I19" s="32"/>
      <c r="J19" s="32"/>
      <c r="K19" s="32"/>
      <c r="L19" s="83" t="s">
        <v>218</v>
      </c>
      <c r="M19" s="83"/>
      <c r="N19" s="83"/>
      <c r="O19" s="83"/>
      <c r="P19" s="45">
        <f>builder!E50</f>
        <v>0</v>
      </c>
      <c r="R19" s="4" t="s">
        <v>389</v>
      </c>
      <c r="S19" s="47">
        <f>builder!B84</f>
        <v>0</v>
      </c>
    </row>
    <row r="20" spans="2:19" x14ac:dyDescent="0.25">
      <c r="B20" s="7" t="s">
        <v>103</v>
      </c>
      <c r="C20" s="45">
        <f>builder!F11</f>
        <v>2</v>
      </c>
      <c r="E20" s="84" t="s">
        <v>94</v>
      </c>
      <c r="F20" s="85"/>
      <c r="G20" s="32"/>
      <c r="H20" s="48">
        <f>builder!E43</f>
        <v>0</v>
      </c>
      <c r="I20" s="32"/>
      <c r="J20" s="32"/>
      <c r="K20" s="32"/>
      <c r="L20" s="85" t="s">
        <v>219</v>
      </c>
      <c r="M20" s="85"/>
      <c r="N20" s="85"/>
      <c r="O20" s="85"/>
      <c r="P20" s="45">
        <f>builder!E51</f>
        <v>0</v>
      </c>
      <c r="R20" s="7" t="s">
        <v>392</v>
      </c>
      <c r="S20" s="45">
        <f>builder!E84</f>
        <v>0</v>
      </c>
    </row>
    <row r="21" spans="2:19" x14ac:dyDescent="0.25">
      <c r="B21" s="7" t="s">
        <v>104</v>
      </c>
      <c r="C21" s="45">
        <f>builder!F12</f>
        <v>2</v>
      </c>
      <c r="E21" s="84" t="s">
        <v>95</v>
      </c>
      <c r="F21" s="85"/>
      <c r="G21" s="32"/>
      <c r="H21" s="48">
        <f>builder!E44</f>
        <v>0</v>
      </c>
      <c r="I21" s="32"/>
      <c r="J21" s="32"/>
      <c r="K21" s="32"/>
      <c r="L21" s="85" t="s">
        <v>220</v>
      </c>
      <c r="M21" s="85"/>
      <c r="N21" s="85"/>
      <c r="O21" s="85"/>
      <c r="P21" s="45">
        <f>builder!E52</f>
        <v>0</v>
      </c>
      <c r="R21" s="7" t="s">
        <v>390</v>
      </c>
      <c r="S21" s="45">
        <f>builder!B87</f>
        <v>0</v>
      </c>
    </row>
    <row r="22" spans="2:19" x14ac:dyDescent="0.25">
      <c r="B22" s="7" t="s">
        <v>105</v>
      </c>
      <c r="C22" s="45">
        <f>builder!F13</f>
        <v>2</v>
      </c>
      <c r="E22" s="84" t="s">
        <v>96</v>
      </c>
      <c r="F22" s="85"/>
      <c r="G22" s="32"/>
      <c r="H22" s="48">
        <f>builder!E45</f>
        <v>0</v>
      </c>
      <c r="I22" s="32"/>
      <c r="J22" s="32"/>
      <c r="K22" s="32"/>
      <c r="L22" s="85" t="s">
        <v>221</v>
      </c>
      <c r="M22" s="85"/>
      <c r="N22" s="85"/>
      <c r="O22" s="85"/>
      <c r="P22" s="45">
        <f>builder!E53</f>
        <v>0</v>
      </c>
      <c r="R22" s="7" t="s">
        <v>391</v>
      </c>
      <c r="S22" s="45">
        <f>builder!B89</f>
        <v>0</v>
      </c>
    </row>
    <row r="23" spans="2:19" x14ac:dyDescent="0.25">
      <c r="B23" s="10" t="s">
        <v>106</v>
      </c>
      <c r="C23" s="46">
        <f>builder!F14</f>
        <v>2</v>
      </c>
      <c r="E23" s="84" t="s">
        <v>214</v>
      </c>
      <c r="F23" s="85"/>
      <c r="G23" s="32"/>
      <c r="H23" s="48">
        <f>builder!E46</f>
        <v>0</v>
      </c>
      <c r="I23" s="32"/>
      <c r="J23" s="32"/>
      <c r="K23" s="32"/>
      <c r="L23" s="85" t="s">
        <v>222</v>
      </c>
      <c r="M23" s="85"/>
      <c r="N23" s="85"/>
      <c r="O23" s="85"/>
      <c r="P23" s="45">
        <f>builder!E54</f>
        <v>0</v>
      </c>
      <c r="R23" s="7"/>
      <c r="S23" s="9"/>
    </row>
    <row r="24" spans="2:19" x14ac:dyDescent="0.25">
      <c r="E24" s="84" t="s">
        <v>215</v>
      </c>
      <c r="F24" s="85"/>
      <c r="G24" s="32"/>
      <c r="H24" s="48">
        <f>builder!E47</f>
        <v>0</v>
      </c>
      <c r="I24" s="32"/>
      <c r="J24" s="32"/>
      <c r="K24" s="32"/>
      <c r="L24" s="85" t="s">
        <v>223</v>
      </c>
      <c r="M24" s="85"/>
      <c r="N24" s="85"/>
      <c r="O24" s="85"/>
      <c r="P24" s="45">
        <f>builder!E55</f>
        <v>0</v>
      </c>
      <c r="R24" s="7"/>
      <c r="S24" s="9"/>
    </row>
    <row r="25" spans="2:19" x14ac:dyDescent="0.25">
      <c r="B25" s="111" t="s">
        <v>380</v>
      </c>
      <c r="C25" s="112"/>
      <c r="E25" s="84" t="s">
        <v>216</v>
      </c>
      <c r="F25" s="85"/>
      <c r="G25" s="32"/>
      <c r="H25" s="48">
        <f>builder!E48</f>
        <v>0</v>
      </c>
      <c r="I25" s="32"/>
      <c r="J25" s="32"/>
      <c r="K25" s="32"/>
      <c r="L25" s="85" t="s">
        <v>224</v>
      </c>
      <c r="M25" s="85"/>
      <c r="N25" s="85"/>
      <c r="O25" s="85"/>
      <c r="P25" s="45">
        <f>builder!E56</f>
        <v>0</v>
      </c>
      <c r="R25" s="7"/>
      <c r="S25" s="9"/>
    </row>
    <row r="26" spans="2:19" x14ac:dyDescent="0.25">
      <c r="B26" s="97" t="str">
        <f>builder!B103</f>
        <v>None</v>
      </c>
      <c r="C26" s="98"/>
      <c r="E26" s="86" t="s">
        <v>217</v>
      </c>
      <c r="F26" s="81"/>
      <c r="G26" s="33"/>
      <c r="H26" s="49">
        <f>builder!E49</f>
        <v>0</v>
      </c>
      <c r="I26" s="33"/>
      <c r="J26" s="33"/>
      <c r="K26" s="33"/>
      <c r="L26" s="81" t="s">
        <v>225</v>
      </c>
      <c r="M26" s="81"/>
      <c r="N26" s="81"/>
      <c r="O26" s="81"/>
      <c r="P26" s="46">
        <f>builder!E57</f>
        <v>0</v>
      </c>
      <c r="R26" s="10"/>
      <c r="S26" s="12"/>
    </row>
    <row r="28" spans="2:19" x14ac:dyDescent="0.25">
      <c r="B28" s="19" t="s">
        <v>97</v>
      </c>
      <c r="C28" s="5"/>
      <c r="D28" s="5"/>
      <c r="E28" s="5"/>
      <c r="F28" s="5"/>
      <c r="G28" s="5"/>
      <c r="H28" s="5"/>
      <c r="I28" s="5"/>
      <c r="J28" s="5"/>
      <c r="K28" s="5"/>
      <c r="L28" s="5"/>
      <c r="M28" s="5"/>
      <c r="N28" s="5"/>
      <c r="O28" s="5"/>
      <c r="P28" s="5"/>
      <c r="Q28" s="5"/>
      <c r="R28" s="5"/>
      <c r="S28" s="6"/>
    </row>
    <row r="29" spans="2:19" x14ac:dyDescent="0.25">
      <c r="B29" s="87">
        <f>builder!B22</f>
        <v>0</v>
      </c>
      <c r="C29" s="88"/>
      <c r="D29" s="88"/>
      <c r="E29" s="8"/>
      <c r="F29" s="8"/>
      <c r="G29" s="8"/>
      <c r="H29" s="8"/>
      <c r="I29" s="8"/>
      <c r="J29" s="8"/>
      <c r="K29" s="8"/>
      <c r="L29" s="8"/>
      <c r="M29" s="8"/>
      <c r="N29" s="8"/>
      <c r="O29" s="8"/>
      <c r="P29" s="8"/>
      <c r="Q29" s="8"/>
      <c r="R29" s="8"/>
      <c r="S29" s="9"/>
    </row>
    <row r="30" spans="2:19" x14ac:dyDescent="0.25">
      <c r="B30" s="99" t="e">
        <f>VLOOKUP(builder!$B$22,builder!$Y$9:$AJ$75,12)</f>
        <v>#N/A</v>
      </c>
      <c r="C30" s="100"/>
      <c r="D30" s="100"/>
      <c r="E30" s="100"/>
      <c r="F30" s="100"/>
      <c r="G30" s="100"/>
      <c r="H30" s="100"/>
      <c r="I30" s="100"/>
      <c r="J30" s="100"/>
      <c r="K30" s="100"/>
      <c r="L30" s="100"/>
      <c r="M30" s="100"/>
      <c r="N30" s="100"/>
      <c r="O30" s="100"/>
      <c r="P30" s="100"/>
      <c r="Q30" s="100"/>
      <c r="R30" s="100"/>
      <c r="S30" s="101"/>
    </row>
    <row r="31" spans="2:19" x14ac:dyDescent="0.25">
      <c r="B31" s="99"/>
      <c r="C31" s="100"/>
      <c r="D31" s="100"/>
      <c r="E31" s="100"/>
      <c r="F31" s="100"/>
      <c r="G31" s="100"/>
      <c r="H31" s="100"/>
      <c r="I31" s="100"/>
      <c r="J31" s="100"/>
      <c r="K31" s="100"/>
      <c r="L31" s="100"/>
      <c r="M31" s="100"/>
      <c r="N31" s="100"/>
      <c r="O31" s="100"/>
      <c r="P31" s="100"/>
      <c r="Q31" s="100"/>
      <c r="R31" s="100"/>
      <c r="S31" s="101"/>
    </row>
    <row r="32" spans="2:19" x14ac:dyDescent="0.25">
      <c r="B32" s="99" t="e">
        <f>builder!B24</f>
        <v>#N/A</v>
      </c>
      <c r="C32" s="100"/>
      <c r="D32" s="100"/>
      <c r="E32" s="100"/>
      <c r="F32" s="100"/>
      <c r="G32" s="100"/>
      <c r="H32" s="100"/>
      <c r="I32" s="100"/>
      <c r="J32" s="100"/>
      <c r="K32" s="100"/>
      <c r="L32" s="100"/>
      <c r="M32" s="100"/>
      <c r="N32" s="100"/>
      <c r="O32" s="100"/>
      <c r="P32" s="100"/>
      <c r="Q32" s="100"/>
      <c r="R32" s="100"/>
      <c r="S32" s="101"/>
    </row>
    <row r="33" spans="2:19" x14ac:dyDescent="0.25">
      <c r="B33" s="99"/>
      <c r="C33" s="100"/>
      <c r="D33" s="100"/>
      <c r="E33" s="100"/>
      <c r="F33" s="100"/>
      <c r="G33" s="100"/>
      <c r="H33" s="100"/>
      <c r="I33" s="100"/>
      <c r="J33" s="100"/>
      <c r="K33" s="100"/>
      <c r="L33" s="100"/>
      <c r="M33" s="100"/>
      <c r="N33" s="100"/>
      <c r="O33" s="100"/>
      <c r="P33" s="100"/>
      <c r="Q33" s="100"/>
      <c r="R33" s="100"/>
      <c r="S33" s="101"/>
    </row>
    <row r="34" spans="2:19" x14ac:dyDescent="0.25">
      <c r="B34" s="7"/>
      <c r="C34" s="8"/>
      <c r="D34" s="8"/>
      <c r="E34" s="8"/>
      <c r="F34" s="8"/>
      <c r="G34" s="8"/>
      <c r="H34" s="8"/>
      <c r="I34" s="8"/>
      <c r="J34" s="8"/>
      <c r="K34" s="8"/>
      <c r="L34" s="8"/>
      <c r="M34" s="8"/>
      <c r="N34" s="8"/>
      <c r="O34" s="8"/>
      <c r="P34" s="8"/>
      <c r="Q34" s="8"/>
      <c r="R34" s="8"/>
      <c r="S34" s="9"/>
    </row>
    <row r="35" spans="2:19" x14ac:dyDescent="0.25">
      <c r="B35" s="87">
        <f>builder!F22</f>
        <v>0</v>
      </c>
      <c r="C35" s="88"/>
      <c r="D35" s="88"/>
      <c r="E35" s="8"/>
      <c r="F35" s="8"/>
      <c r="G35" s="8"/>
      <c r="H35" s="8"/>
      <c r="I35" s="8"/>
      <c r="J35" s="8"/>
      <c r="K35" s="8"/>
      <c r="L35" s="8"/>
      <c r="M35" s="8"/>
      <c r="N35" s="8"/>
      <c r="O35" s="8"/>
      <c r="P35" s="8"/>
      <c r="Q35" s="8"/>
      <c r="R35" s="8"/>
      <c r="S35" s="9"/>
    </row>
    <row r="36" spans="2:19" x14ac:dyDescent="0.25">
      <c r="B36" s="99" t="e">
        <f>VLOOKUP(builder!$F$22,builder!$Y$9:$AJ$75,12)</f>
        <v>#N/A</v>
      </c>
      <c r="C36" s="100"/>
      <c r="D36" s="100"/>
      <c r="E36" s="100"/>
      <c r="F36" s="100"/>
      <c r="G36" s="100"/>
      <c r="H36" s="100"/>
      <c r="I36" s="100"/>
      <c r="J36" s="100"/>
      <c r="K36" s="100"/>
      <c r="L36" s="100"/>
      <c r="M36" s="100"/>
      <c r="N36" s="100"/>
      <c r="O36" s="100"/>
      <c r="P36" s="100"/>
      <c r="Q36" s="100"/>
      <c r="R36" s="100"/>
      <c r="S36" s="101"/>
    </row>
    <row r="37" spans="2:19" x14ac:dyDescent="0.25">
      <c r="B37" s="99"/>
      <c r="C37" s="100"/>
      <c r="D37" s="100"/>
      <c r="E37" s="100"/>
      <c r="F37" s="100"/>
      <c r="G37" s="100"/>
      <c r="H37" s="100"/>
      <c r="I37" s="100"/>
      <c r="J37" s="100"/>
      <c r="K37" s="100"/>
      <c r="L37" s="100"/>
      <c r="M37" s="100"/>
      <c r="N37" s="100"/>
      <c r="O37" s="100"/>
      <c r="P37" s="100"/>
      <c r="Q37" s="100"/>
      <c r="R37" s="100"/>
      <c r="S37" s="101"/>
    </row>
    <row r="38" spans="2:19" x14ac:dyDescent="0.25">
      <c r="B38" s="99" t="e">
        <f>builder!F24</f>
        <v>#N/A</v>
      </c>
      <c r="C38" s="100"/>
      <c r="D38" s="100"/>
      <c r="E38" s="100"/>
      <c r="F38" s="100"/>
      <c r="G38" s="100"/>
      <c r="H38" s="100"/>
      <c r="I38" s="100"/>
      <c r="J38" s="100"/>
      <c r="K38" s="100"/>
      <c r="L38" s="100"/>
      <c r="M38" s="100"/>
      <c r="N38" s="100"/>
      <c r="O38" s="100"/>
      <c r="P38" s="100"/>
      <c r="Q38" s="100"/>
      <c r="R38" s="100"/>
      <c r="S38" s="101"/>
    </row>
    <row r="39" spans="2:19" x14ac:dyDescent="0.25">
      <c r="B39" s="110"/>
      <c r="C39" s="108"/>
      <c r="D39" s="108"/>
      <c r="E39" s="108"/>
      <c r="F39" s="108"/>
      <c r="G39" s="108"/>
      <c r="H39" s="108"/>
      <c r="I39" s="108"/>
      <c r="J39" s="108"/>
      <c r="K39" s="108"/>
      <c r="L39" s="108"/>
      <c r="M39" s="108"/>
      <c r="N39" s="108"/>
      <c r="O39" s="108"/>
      <c r="P39" s="108"/>
      <c r="Q39" s="108"/>
      <c r="R39" s="108"/>
      <c r="S39" s="109"/>
    </row>
    <row r="40" spans="2:19" ht="15.75" thickBot="1" x14ac:dyDescent="0.3"/>
    <row r="41" spans="2:19" ht="15.75" thickBot="1" x14ac:dyDescent="0.3">
      <c r="B41" t="s">
        <v>381</v>
      </c>
      <c r="E41" s="8"/>
      <c r="F41" s="16"/>
      <c r="G41" s="8"/>
      <c r="H41" s="16"/>
      <c r="I41" s="8"/>
      <c r="J41" s="16"/>
      <c r="K41" s="8"/>
      <c r="L41" s="16"/>
      <c r="M41" s="8"/>
      <c r="N41" s="43"/>
    </row>
    <row r="42" spans="2:19" ht="4.5" customHeight="1" thickBot="1" x14ac:dyDescent="0.3">
      <c r="E42" s="8"/>
      <c r="F42" s="8"/>
      <c r="G42" s="8"/>
      <c r="H42" s="8"/>
      <c r="I42" s="8"/>
      <c r="J42" s="8"/>
      <c r="K42" s="8"/>
      <c r="L42" s="8"/>
      <c r="M42" s="8"/>
      <c r="N42" s="8"/>
    </row>
    <row r="43" spans="2:19" ht="15.75" thickBot="1" x14ac:dyDescent="0.3">
      <c r="B43" t="s">
        <v>382</v>
      </c>
      <c r="E43" s="8"/>
      <c r="F43" s="16"/>
      <c r="G43" s="8"/>
      <c r="H43" s="16"/>
      <c r="I43" s="8"/>
      <c r="J43" s="16"/>
      <c r="K43" s="8"/>
      <c r="L43" s="16"/>
      <c r="M43" s="8"/>
      <c r="N43" s="43"/>
    </row>
    <row r="44" spans="2:19" ht="4.5" customHeight="1" thickBot="1" x14ac:dyDescent="0.3">
      <c r="E44" s="8"/>
      <c r="F44" s="8"/>
      <c r="G44" s="8"/>
      <c r="H44" s="8"/>
      <c r="I44" s="8"/>
      <c r="J44" s="8"/>
      <c r="K44" s="8"/>
      <c r="L44" s="8"/>
      <c r="M44" s="8"/>
      <c r="N44" s="8"/>
    </row>
    <row r="45" spans="2:19" ht="15.75" thickBot="1" x14ac:dyDescent="0.3">
      <c r="B45" t="s">
        <v>383</v>
      </c>
      <c r="E45" s="8"/>
      <c r="F45" s="16"/>
      <c r="G45" s="8"/>
      <c r="H45" s="16"/>
      <c r="I45" s="8"/>
      <c r="J45" s="16"/>
      <c r="K45" s="8"/>
      <c r="L45" s="16"/>
      <c r="M45" s="8"/>
      <c r="N45" s="43"/>
    </row>
    <row r="46" spans="2:19" ht="4.5" customHeight="1" thickBot="1" x14ac:dyDescent="0.3">
      <c r="E46" s="8"/>
      <c r="F46" s="8"/>
      <c r="G46" s="8"/>
      <c r="H46" s="8"/>
      <c r="I46" s="8"/>
      <c r="J46" s="8"/>
      <c r="K46" s="8"/>
      <c r="L46" s="8"/>
      <c r="M46" s="8"/>
      <c r="N46" s="8"/>
    </row>
    <row r="47" spans="2:19" ht="15.75" thickBot="1" x14ac:dyDescent="0.3">
      <c r="B47" t="s">
        <v>384</v>
      </c>
      <c r="E47" s="8"/>
      <c r="F47" s="16"/>
      <c r="G47" s="8"/>
      <c r="H47" s="16"/>
      <c r="I47" s="8"/>
      <c r="J47" s="16"/>
      <c r="K47" s="8"/>
      <c r="L47" s="16"/>
      <c r="M47" s="8"/>
      <c r="N47" s="43"/>
    </row>
    <row r="48" spans="2:19" ht="4.5" customHeight="1" x14ac:dyDescent="0.25">
      <c r="E48" s="8"/>
      <c r="F48" s="8"/>
      <c r="G48" s="8"/>
      <c r="H48" s="8"/>
      <c r="I48" s="8"/>
      <c r="J48" s="8"/>
      <c r="K48" s="8"/>
      <c r="L48" s="8"/>
      <c r="M48" s="8"/>
      <c r="N48" s="8"/>
    </row>
    <row r="49" spans="2:19" x14ac:dyDescent="0.25">
      <c r="E49" s="8"/>
      <c r="F49" s="8"/>
      <c r="G49" s="8"/>
      <c r="H49" s="8"/>
      <c r="I49" s="8"/>
      <c r="J49" s="8"/>
      <c r="K49" s="8"/>
      <c r="L49" s="8"/>
      <c r="M49" s="8"/>
      <c r="N49" s="8"/>
      <c r="Q49" s="79">
        <f ca="1">NOW()</f>
        <v>42536.405888310182</v>
      </c>
      <c r="R49" s="79"/>
      <c r="S49" s="79"/>
    </row>
    <row r="50" spans="2:19" x14ac:dyDescent="0.25">
      <c r="B50" s="96">
        <f>C2</f>
        <v>0</v>
      </c>
      <c r="C50" s="96"/>
      <c r="D50" s="96"/>
      <c r="E50" s="96"/>
      <c r="F50" s="96"/>
      <c r="G50" s="96"/>
      <c r="H50" s="96"/>
      <c r="I50" s="96"/>
      <c r="J50" s="96"/>
      <c r="K50" s="96"/>
      <c r="L50" s="96"/>
      <c r="M50" s="96"/>
      <c r="N50" s="96"/>
      <c r="O50" s="96"/>
      <c r="P50" s="96"/>
      <c r="Q50" s="96"/>
      <c r="R50" s="96"/>
      <c r="S50" s="96"/>
    </row>
    <row r="51" spans="2:19" x14ac:dyDescent="0.25">
      <c r="B51" s="94" t="s">
        <v>0</v>
      </c>
      <c r="C51" s="94"/>
      <c r="D51" s="94"/>
      <c r="E51" s="94"/>
      <c r="F51" s="94"/>
      <c r="G51" s="94"/>
      <c r="H51" s="94"/>
      <c r="I51" s="94"/>
      <c r="J51" s="94"/>
      <c r="K51" s="94"/>
      <c r="L51" s="94"/>
      <c r="M51" s="94"/>
      <c r="N51" s="94"/>
      <c r="O51" s="94"/>
      <c r="P51" s="94"/>
      <c r="Q51" s="94"/>
      <c r="R51" s="94"/>
      <c r="S51" s="94"/>
    </row>
    <row r="52" spans="2:19" x14ac:dyDescent="0.25">
      <c r="B52" s="115" t="str">
        <f>'adv shuffle'!E2</f>
        <v/>
      </c>
      <c r="C52" s="115"/>
      <c r="D52" s="115"/>
      <c r="E52" s="113"/>
      <c r="F52" s="113"/>
      <c r="G52" s="113"/>
      <c r="H52" s="113"/>
      <c r="I52" s="113"/>
      <c r="J52" s="113"/>
      <c r="K52" s="113"/>
      <c r="L52" s="113"/>
      <c r="M52" s="113"/>
      <c r="N52" s="113"/>
      <c r="O52" s="113"/>
      <c r="P52" s="113"/>
      <c r="Q52" s="113"/>
      <c r="R52" s="113"/>
      <c r="S52" s="113"/>
    </row>
    <row r="53" spans="2:19" x14ac:dyDescent="0.25">
      <c r="B53" s="114" t="e">
        <f>VLOOKUP(B52,builder!$L$10:$R$85,7)</f>
        <v>#N/A</v>
      </c>
      <c r="C53" s="114"/>
      <c r="D53" s="114"/>
      <c r="E53" s="114"/>
      <c r="F53" s="114"/>
      <c r="G53" s="114"/>
      <c r="H53" s="114"/>
      <c r="I53" s="114"/>
      <c r="J53" s="114"/>
      <c r="K53" s="114"/>
      <c r="L53" s="114"/>
      <c r="M53" s="114"/>
      <c r="N53" s="114"/>
      <c r="O53" s="114"/>
      <c r="P53" s="114"/>
      <c r="Q53" s="114"/>
      <c r="R53" s="114"/>
      <c r="S53" s="114"/>
    </row>
    <row r="54" spans="2:19" ht="55.5" customHeight="1" x14ac:dyDescent="0.25">
      <c r="B54" s="114"/>
      <c r="C54" s="114"/>
      <c r="D54" s="114"/>
      <c r="E54" s="114"/>
      <c r="F54" s="114"/>
      <c r="G54" s="114"/>
      <c r="H54" s="114"/>
      <c r="I54" s="114"/>
      <c r="J54" s="114"/>
      <c r="K54" s="114"/>
      <c r="L54" s="114"/>
      <c r="M54" s="114"/>
      <c r="N54" s="114"/>
      <c r="O54" s="114"/>
      <c r="P54" s="114"/>
      <c r="Q54" s="114"/>
      <c r="R54" s="114"/>
      <c r="S54" s="114"/>
    </row>
    <row r="55" spans="2:19" x14ac:dyDescent="0.25">
      <c r="B55" s="115" t="str">
        <f>'adv shuffle'!E3</f>
        <v/>
      </c>
      <c r="C55" s="115"/>
      <c r="D55" s="115"/>
      <c r="E55" s="113"/>
      <c r="F55" s="113"/>
      <c r="G55" s="113"/>
      <c r="H55" s="113"/>
      <c r="I55" s="113"/>
      <c r="J55" s="113"/>
      <c r="K55" s="113"/>
      <c r="L55" s="113"/>
      <c r="M55" s="113"/>
      <c r="N55" s="113"/>
      <c r="O55" s="113"/>
      <c r="P55" s="113"/>
      <c r="Q55" s="113"/>
      <c r="R55" s="113"/>
      <c r="S55" s="113"/>
    </row>
    <row r="56" spans="2:19" x14ac:dyDescent="0.25">
      <c r="B56" s="114" t="e">
        <f>VLOOKUP(B55,builder!$L$10:$R$85,7)</f>
        <v>#N/A</v>
      </c>
      <c r="C56" s="114"/>
      <c r="D56" s="114"/>
      <c r="E56" s="114"/>
      <c r="F56" s="114"/>
      <c r="G56" s="114"/>
      <c r="H56" s="114"/>
      <c r="I56" s="114"/>
      <c r="J56" s="114"/>
      <c r="K56" s="114"/>
      <c r="L56" s="114"/>
      <c r="M56" s="114"/>
      <c r="N56" s="114"/>
      <c r="O56" s="114"/>
      <c r="P56" s="114"/>
      <c r="Q56" s="114"/>
      <c r="R56" s="114"/>
      <c r="S56" s="114"/>
    </row>
    <row r="57" spans="2:19" ht="55.5" customHeight="1" x14ac:dyDescent="0.25">
      <c r="B57" s="114"/>
      <c r="C57" s="114"/>
      <c r="D57" s="114"/>
      <c r="E57" s="114"/>
      <c r="F57" s="114"/>
      <c r="G57" s="114"/>
      <c r="H57" s="114"/>
      <c r="I57" s="114"/>
      <c r="J57" s="114"/>
      <c r="K57" s="114"/>
      <c r="L57" s="114"/>
      <c r="M57" s="114"/>
      <c r="N57" s="114"/>
      <c r="O57" s="114"/>
      <c r="P57" s="114"/>
      <c r="Q57" s="114"/>
      <c r="R57" s="114"/>
      <c r="S57" s="114"/>
    </row>
    <row r="58" spans="2:19" x14ac:dyDescent="0.25">
      <c r="B58" s="115" t="str">
        <f>'adv shuffle'!E4</f>
        <v/>
      </c>
      <c r="C58" s="115"/>
      <c r="D58" s="115"/>
      <c r="E58" s="113"/>
      <c r="F58" s="113"/>
      <c r="G58" s="113"/>
      <c r="H58" s="113"/>
      <c r="I58" s="113"/>
      <c r="J58" s="113"/>
      <c r="K58" s="113"/>
      <c r="L58" s="113"/>
      <c r="M58" s="113"/>
      <c r="N58" s="113"/>
      <c r="O58" s="113"/>
      <c r="P58" s="113"/>
      <c r="Q58" s="113"/>
      <c r="R58" s="113"/>
      <c r="S58" s="113"/>
    </row>
    <row r="59" spans="2:19" x14ac:dyDescent="0.25">
      <c r="B59" s="114" t="e">
        <f>VLOOKUP(B58,builder!$L$10:$R$85,7)</f>
        <v>#N/A</v>
      </c>
      <c r="C59" s="114"/>
      <c r="D59" s="114"/>
      <c r="E59" s="114"/>
      <c r="F59" s="114"/>
      <c r="G59" s="114"/>
      <c r="H59" s="114"/>
      <c r="I59" s="114"/>
      <c r="J59" s="114"/>
      <c r="K59" s="114"/>
      <c r="L59" s="114"/>
      <c r="M59" s="114"/>
      <c r="N59" s="114"/>
      <c r="O59" s="114"/>
      <c r="P59" s="114"/>
      <c r="Q59" s="114"/>
      <c r="R59" s="114"/>
      <c r="S59" s="114"/>
    </row>
    <row r="60" spans="2:19" ht="55.5" customHeight="1" x14ac:dyDescent="0.25">
      <c r="B60" s="114"/>
      <c r="C60" s="114"/>
      <c r="D60" s="114"/>
      <c r="E60" s="114"/>
      <c r="F60" s="114"/>
      <c r="G60" s="114"/>
      <c r="H60" s="114"/>
      <c r="I60" s="114"/>
      <c r="J60" s="114"/>
      <c r="K60" s="114"/>
      <c r="L60" s="114"/>
      <c r="M60" s="114"/>
      <c r="N60" s="114"/>
      <c r="O60" s="114"/>
      <c r="P60" s="114"/>
      <c r="Q60" s="114"/>
      <c r="R60" s="114"/>
      <c r="S60" s="114"/>
    </row>
    <row r="61" spans="2:19" x14ac:dyDescent="0.25">
      <c r="B61" s="115" t="str">
        <f>'adv shuffle'!E5</f>
        <v/>
      </c>
      <c r="C61" s="115"/>
      <c r="D61" s="115"/>
      <c r="E61" s="113"/>
      <c r="F61" s="113"/>
      <c r="G61" s="113"/>
      <c r="H61" s="113"/>
      <c r="I61" s="113"/>
      <c r="J61" s="113"/>
      <c r="K61" s="113"/>
      <c r="L61" s="113"/>
      <c r="M61" s="113"/>
      <c r="N61" s="113"/>
      <c r="O61" s="113"/>
      <c r="P61" s="113"/>
      <c r="Q61" s="113"/>
      <c r="R61" s="113"/>
      <c r="S61" s="113"/>
    </row>
    <row r="62" spans="2:19" x14ac:dyDescent="0.25">
      <c r="B62" s="114" t="e">
        <f>VLOOKUP(B61,builder!$L$10:$R$85,7)</f>
        <v>#N/A</v>
      </c>
      <c r="C62" s="114"/>
      <c r="D62" s="114"/>
      <c r="E62" s="114"/>
      <c r="F62" s="114"/>
      <c r="G62" s="114"/>
      <c r="H62" s="114"/>
      <c r="I62" s="114"/>
      <c r="J62" s="114"/>
      <c r="K62" s="114"/>
      <c r="L62" s="114"/>
      <c r="M62" s="114"/>
      <c r="N62" s="114"/>
      <c r="O62" s="114"/>
      <c r="P62" s="114"/>
      <c r="Q62" s="114"/>
      <c r="R62" s="114"/>
      <c r="S62" s="114"/>
    </row>
    <row r="63" spans="2:19" ht="55.5" customHeight="1" x14ac:dyDescent="0.25">
      <c r="B63" s="114"/>
      <c r="C63" s="114"/>
      <c r="D63" s="114"/>
      <c r="E63" s="114"/>
      <c r="F63" s="114"/>
      <c r="G63" s="114"/>
      <c r="H63" s="114"/>
      <c r="I63" s="114"/>
      <c r="J63" s="114"/>
      <c r="K63" s="114"/>
      <c r="L63" s="114"/>
      <c r="M63" s="114"/>
      <c r="N63" s="114"/>
      <c r="O63" s="114"/>
      <c r="P63" s="114"/>
      <c r="Q63" s="114"/>
      <c r="R63" s="114"/>
      <c r="S63" s="114"/>
    </row>
    <row r="64" spans="2:19" x14ac:dyDescent="0.25">
      <c r="B64" s="115" t="str">
        <f>'adv shuffle'!E6</f>
        <v/>
      </c>
      <c r="C64" s="115"/>
      <c r="D64" s="115"/>
      <c r="E64" s="113"/>
      <c r="F64" s="113"/>
      <c r="G64" s="113"/>
      <c r="H64" s="113"/>
      <c r="I64" s="113"/>
      <c r="J64" s="113"/>
      <c r="K64" s="113"/>
      <c r="L64" s="113"/>
      <c r="M64" s="113"/>
      <c r="N64" s="113"/>
      <c r="O64" s="113"/>
      <c r="P64" s="113"/>
      <c r="Q64" s="113"/>
      <c r="R64" s="113"/>
      <c r="S64" s="113"/>
    </row>
    <row r="65" spans="2:23" x14ac:dyDescent="0.25">
      <c r="B65" s="114" t="e">
        <f>VLOOKUP(B64,builder!$L$10:$R$85,7)</f>
        <v>#N/A</v>
      </c>
      <c r="C65" s="114"/>
      <c r="D65" s="114"/>
      <c r="E65" s="114"/>
      <c r="F65" s="114"/>
      <c r="G65" s="114"/>
      <c r="H65" s="114"/>
      <c r="I65" s="114"/>
      <c r="J65" s="114"/>
      <c r="K65" s="114"/>
      <c r="L65" s="114"/>
      <c r="M65" s="114"/>
      <c r="N65" s="114"/>
      <c r="O65" s="114"/>
      <c r="P65" s="114"/>
      <c r="Q65" s="114"/>
      <c r="R65" s="114"/>
      <c r="S65" s="114"/>
    </row>
    <row r="66" spans="2:23" ht="55.5" customHeight="1" x14ac:dyDescent="0.25">
      <c r="B66" s="114"/>
      <c r="C66" s="114"/>
      <c r="D66" s="114"/>
      <c r="E66" s="114"/>
      <c r="F66" s="114"/>
      <c r="G66" s="114"/>
      <c r="H66" s="114"/>
      <c r="I66" s="114"/>
      <c r="J66" s="114"/>
      <c r="K66" s="114"/>
      <c r="L66" s="114"/>
      <c r="M66" s="114"/>
      <c r="N66" s="114"/>
      <c r="O66" s="114"/>
      <c r="P66" s="114"/>
      <c r="Q66" s="114"/>
      <c r="R66" s="114"/>
      <c r="S66" s="114"/>
      <c r="U66" s="41"/>
      <c r="V66" s="41"/>
      <c r="W66" s="41"/>
    </row>
    <row r="67" spans="2:23" x14ac:dyDescent="0.25">
      <c r="B67" s="115" t="str">
        <f>'adv shuffle'!E7</f>
        <v/>
      </c>
      <c r="C67" s="115"/>
      <c r="D67" s="115"/>
      <c r="E67" s="113"/>
      <c r="F67" s="113"/>
      <c r="G67" s="113"/>
      <c r="H67" s="113"/>
      <c r="I67" s="113"/>
      <c r="J67" s="113"/>
      <c r="K67" s="113"/>
      <c r="L67" s="113"/>
      <c r="M67" s="113"/>
      <c r="N67" s="113"/>
      <c r="O67" s="113"/>
      <c r="P67" s="113"/>
      <c r="Q67" s="113"/>
      <c r="R67" s="113"/>
      <c r="S67" s="113"/>
      <c r="U67" s="41"/>
      <c r="V67" s="41"/>
      <c r="W67" s="41"/>
    </row>
    <row r="68" spans="2:23" x14ac:dyDescent="0.25">
      <c r="B68" s="114" t="e">
        <f>VLOOKUP(B67,builder!$L$10:$R$85,7)</f>
        <v>#N/A</v>
      </c>
      <c r="C68" s="114"/>
      <c r="D68" s="114"/>
      <c r="E68" s="114"/>
      <c r="F68" s="114"/>
      <c r="G68" s="114"/>
      <c r="H68" s="114"/>
      <c r="I68" s="114"/>
      <c r="J68" s="114"/>
      <c r="K68" s="114"/>
      <c r="L68" s="114"/>
      <c r="M68" s="114"/>
      <c r="N68" s="114"/>
      <c r="O68" s="114"/>
      <c r="P68" s="114"/>
      <c r="Q68" s="114"/>
      <c r="R68" s="114"/>
      <c r="S68" s="114"/>
    </row>
    <row r="69" spans="2:23" ht="55.5" customHeight="1" x14ac:dyDescent="0.25">
      <c r="B69" s="114"/>
      <c r="C69" s="114"/>
      <c r="D69" s="114"/>
      <c r="E69" s="114"/>
      <c r="F69" s="114"/>
      <c r="G69" s="114"/>
      <c r="H69" s="114"/>
      <c r="I69" s="114"/>
      <c r="J69" s="114"/>
      <c r="K69" s="114"/>
      <c r="L69" s="114"/>
      <c r="M69" s="114"/>
      <c r="N69" s="114"/>
      <c r="O69" s="114"/>
      <c r="P69" s="114"/>
      <c r="Q69" s="114"/>
      <c r="R69" s="114"/>
      <c r="S69" s="114"/>
    </row>
    <row r="70" spans="2:23" x14ac:dyDescent="0.25">
      <c r="B70" s="115" t="str">
        <f>'adv shuffle'!E8</f>
        <v/>
      </c>
      <c r="C70" s="115"/>
      <c r="D70" s="115"/>
      <c r="E70" s="113"/>
      <c r="F70" s="113"/>
      <c r="G70" s="113"/>
      <c r="H70" s="113"/>
      <c r="I70" s="113"/>
      <c r="J70" s="113"/>
      <c r="K70" s="113"/>
      <c r="L70" s="113"/>
      <c r="M70" s="113"/>
      <c r="N70" s="113"/>
      <c r="O70" s="113"/>
      <c r="P70" s="113"/>
      <c r="Q70" s="113"/>
      <c r="R70" s="113"/>
      <c r="S70" s="113"/>
    </row>
    <row r="71" spans="2:23" x14ac:dyDescent="0.25">
      <c r="B71" s="114" t="e">
        <f>VLOOKUP(B70,builder!$L$10:$R$85,7)</f>
        <v>#N/A</v>
      </c>
      <c r="C71" s="114"/>
      <c r="D71" s="114"/>
      <c r="E71" s="114"/>
      <c r="F71" s="114"/>
      <c r="G71" s="114"/>
      <c r="H71" s="114"/>
      <c r="I71" s="114"/>
      <c r="J71" s="114"/>
      <c r="K71" s="114"/>
      <c r="L71" s="114"/>
      <c r="M71" s="114"/>
      <c r="N71" s="114"/>
      <c r="O71" s="114"/>
      <c r="P71" s="114"/>
      <c r="Q71" s="114"/>
      <c r="R71" s="114"/>
      <c r="S71" s="114"/>
    </row>
    <row r="72" spans="2:23" ht="55.5" customHeight="1" x14ac:dyDescent="0.25">
      <c r="B72" s="114"/>
      <c r="C72" s="114"/>
      <c r="D72" s="114"/>
      <c r="E72" s="114"/>
      <c r="F72" s="114"/>
      <c r="G72" s="114"/>
      <c r="H72" s="114"/>
      <c r="I72" s="114"/>
      <c r="J72" s="114"/>
      <c r="K72" s="114"/>
      <c r="L72" s="114"/>
      <c r="M72" s="114"/>
      <c r="N72" s="114"/>
      <c r="O72" s="114"/>
      <c r="P72" s="114"/>
      <c r="Q72" s="114"/>
      <c r="R72" s="114"/>
      <c r="S72" s="114"/>
    </row>
    <row r="73" spans="2:23" s="34" customFormat="1" ht="71.25" customHeight="1" x14ac:dyDescent="0.25">
      <c r="B73" s="116"/>
      <c r="C73" s="116"/>
      <c r="D73" s="116"/>
      <c r="E73" s="116"/>
      <c r="F73" s="116"/>
      <c r="G73" s="116"/>
      <c r="H73" s="116"/>
      <c r="I73" s="116"/>
      <c r="J73" s="116"/>
      <c r="K73" s="116"/>
      <c r="L73" s="116"/>
      <c r="M73" s="116"/>
      <c r="N73" s="116"/>
      <c r="O73" s="116"/>
      <c r="P73" s="116"/>
      <c r="Q73" s="80">
        <f ca="1">NOW()</f>
        <v>42536.405888310182</v>
      </c>
      <c r="R73" s="80"/>
      <c r="S73" s="80"/>
    </row>
    <row r="74" spans="2:23" s="34" customFormat="1" x14ac:dyDescent="0.25">
      <c r="B74" s="96">
        <f>C26</f>
        <v>0</v>
      </c>
      <c r="C74" s="96"/>
      <c r="D74" s="96"/>
      <c r="E74" s="96"/>
      <c r="F74" s="96"/>
      <c r="G74" s="96"/>
      <c r="H74" s="96"/>
      <c r="I74" s="96"/>
      <c r="J74" s="96"/>
      <c r="K74" s="96"/>
      <c r="L74" s="96"/>
      <c r="M74" s="96"/>
      <c r="N74" s="96"/>
      <c r="O74" s="96"/>
      <c r="P74" s="96"/>
      <c r="Q74" s="96"/>
      <c r="R74" s="96"/>
      <c r="S74" s="96"/>
    </row>
    <row r="75" spans="2:23" x14ac:dyDescent="0.25">
      <c r="B75" s="115" t="str">
        <f>'adv shuffle'!E9</f>
        <v/>
      </c>
      <c r="C75" s="115"/>
      <c r="D75" s="115"/>
      <c r="E75" s="113"/>
      <c r="F75" s="113"/>
      <c r="G75" s="113"/>
      <c r="H75" s="113"/>
      <c r="I75" s="113"/>
      <c r="J75" s="113"/>
      <c r="K75" s="113"/>
      <c r="L75" s="113"/>
      <c r="M75" s="113"/>
      <c r="N75" s="113"/>
      <c r="O75" s="113"/>
      <c r="P75" s="113"/>
      <c r="Q75" s="113"/>
      <c r="R75" s="113"/>
      <c r="S75" s="113"/>
    </row>
    <row r="76" spans="2:23" x14ac:dyDescent="0.25">
      <c r="B76" s="114" t="e">
        <f>VLOOKUP(B75,builder!$L$10:$R$85,7)</f>
        <v>#N/A</v>
      </c>
      <c r="C76" s="114"/>
      <c r="D76" s="114"/>
      <c r="E76" s="114"/>
      <c r="F76" s="114"/>
      <c r="G76" s="114"/>
      <c r="H76" s="114"/>
      <c r="I76" s="114"/>
      <c r="J76" s="114"/>
      <c r="K76" s="114"/>
      <c r="L76" s="114"/>
      <c r="M76" s="114"/>
      <c r="N76" s="114"/>
      <c r="O76" s="114"/>
      <c r="P76" s="114"/>
      <c r="Q76" s="114"/>
      <c r="R76" s="114"/>
      <c r="S76" s="114"/>
    </row>
    <row r="77" spans="2:23" ht="55.5" customHeight="1" x14ac:dyDescent="0.25">
      <c r="B77" s="114"/>
      <c r="C77" s="114"/>
      <c r="D77" s="114"/>
      <c r="E77" s="114"/>
      <c r="F77" s="114"/>
      <c r="G77" s="114"/>
      <c r="H77" s="114"/>
      <c r="I77" s="114"/>
      <c r="J77" s="114"/>
      <c r="K77" s="114"/>
      <c r="L77" s="114"/>
      <c r="M77" s="114"/>
      <c r="N77" s="114"/>
      <c r="O77" s="114"/>
      <c r="P77" s="114"/>
      <c r="Q77" s="114"/>
      <c r="R77" s="114"/>
      <c r="S77" s="114"/>
    </row>
    <row r="78" spans="2:23" x14ac:dyDescent="0.25">
      <c r="B78" s="115" t="str">
        <f>'adv shuffle'!E10</f>
        <v/>
      </c>
      <c r="C78" s="115"/>
      <c r="D78" s="115"/>
      <c r="E78" s="113"/>
      <c r="F78" s="113"/>
      <c r="G78" s="113"/>
      <c r="H78" s="113"/>
      <c r="I78" s="113"/>
      <c r="J78" s="113"/>
      <c r="K78" s="113"/>
      <c r="L78" s="113"/>
      <c r="M78" s="113"/>
      <c r="N78" s="113"/>
      <c r="O78" s="113"/>
      <c r="P78" s="113"/>
      <c r="Q78" s="113"/>
      <c r="R78" s="113"/>
      <c r="S78" s="113"/>
    </row>
    <row r="79" spans="2:23" x14ac:dyDescent="0.25">
      <c r="B79" s="114" t="e">
        <f>VLOOKUP(B78,builder!$L$10:$R$85,7)</f>
        <v>#N/A</v>
      </c>
      <c r="C79" s="114"/>
      <c r="D79" s="114"/>
      <c r="E79" s="114"/>
      <c r="F79" s="114"/>
      <c r="G79" s="114"/>
      <c r="H79" s="114"/>
      <c r="I79" s="114"/>
      <c r="J79" s="114"/>
      <c r="K79" s="114"/>
      <c r="L79" s="114"/>
      <c r="M79" s="114"/>
      <c r="N79" s="114"/>
      <c r="O79" s="114"/>
      <c r="P79" s="114"/>
      <c r="Q79" s="114"/>
      <c r="R79" s="114"/>
      <c r="S79" s="114"/>
    </row>
    <row r="80" spans="2:23" ht="55.5" customHeight="1" x14ac:dyDescent="0.25">
      <c r="B80" s="114"/>
      <c r="C80" s="114"/>
      <c r="D80" s="114"/>
      <c r="E80" s="114"/>
      <c r="F80" s="114"/>
      <c r="G80" s="114"/>
      <c r="H80" s="114"/>
      <c r="I80" s="114"/>
      <c r="J80" s="114"/>
      <c r="K80" s="114"/>
      <c r="L80" s="114"/>
      <c r="M80" s="114"/>
      <c r="N80" s="114"/>
      <c r="O80" s="114"/>
      <c r="P80" s="114"/>
      <c r="Q80" s="114"/>
      <c r="R80" s="114"/>
      <c r="S80" s="114"/>
    </row>
    <row r="81" spans="2:19" x14ac:dyDescent="0.25">
      <c r="B81" s="115" t="str">
        <f>'adv shuffle'!E11</f>
        <v/>
      </c>
      <c r="C81" s="115"/>
      <c r="D81" s="115"/>
      <c r="E81" s="113"/>
      <c r="F81" s="113"/>
      <c r="G81" s="113"/>
      <c r="H81" s="113"/>
      <c r="I81" s="113"/>
      <c r="J81" s="113"/>
      <c r="K81" s="113"/>
      <c r="L81" s="113"/>
      <c r="M81" s="113"/>
      <c r="N81" s="113"/>
      <c r="O81" s="113"/>
      <c r="P81" s="113"/>
      <c r="Q81" s="113"/>
      <c r="R81" s="113"/>
      <c r="S81" s="113"/>
    </row>
    <row r="82" spans="2:19" x14ac:dyDescent="0.25">
      <c r="B82" s="114" t="e">
        <f>VLOOKUP(B81,builder!$L$10:$R$85,7)</f>
        <v>#N/A</v>
      </c>
      <c r="C82" s="114"/>
      <c r="D82" s="114"/>
      <c r="E82" s="114"/>
      <c r="F82" s="114"/>
      <c r="G82" s="114"/>
      <c r="H82" s="114"/>
      <c r="I82" s="114"/>
      <c r="J82" s="114"/>
      <c r="K82" s="114"/>
      <c r="L82" s="114"/>
      <c r="M82" s="114"/>
      <c r="N82" s="114"/>
      <c r="O82" s="114"/>
      <c r="P82" s="114"/>
      <c r="Q82" s="114"/>
      <c r="R82" s="114"/>
      <c r="S82" s="114"/>
    </row>
    <row r="83" spans="2:19" ht="55.5" customHeight="1" x14ac:dyDescent="0.25">
      <c r="B83" s="114"/>
      <c r="C83" s="114"/>
      <c r="D83" s="114"/>
      <c r="E83" s="114"/>
      <c r="F83" s="114"/>
      <c r="G83" s="114"/>
      <c r="H83" s="114"/>
      <c r="I83" s="114"/>
      <c r="J83" s="114"/>
      <c r="K83" s="114"/>
      <c r="L83" s="114"/>
      <c r="M83" s="114"/>
      <c r="N83" s="114"/>
      <c r="O83" s="114"/>
      <c r="P83" s="114"/>
      <c r="Q83" s="114"/>
      <c r="R83" s="114"/>
      <c r="S83" s="114"/>
    </row>
    <row r="84" spans="2:19" x14ac:dyDescent="0.25">
      <c r="B84" s="115" t="str">
        <f>'adv shuffle'!E12</f>
        <v/>
      </c>
      <c r="C84" s="115"/>
      <c r="D84" s="115"/>
      <c r="E84" s="113"/>
      <c r="F84" s="113"/>
      <c r="G84" s="113"/>
      <c r="H84" s="113"/>
      <c r="I84" s="113"/>
      <c r="J84" s="113"/>
      <c r="K84" s="113"/>
      <c r="L84" s="113"/>
      <c r="M84" s="113"/>
      <c r="N84" s="113"/>
      <c r="O84" s="113"/>
      <c r="P84" s="113"/>
      <c r="Q84" s="113"/>
      <c r="R84" s="113"/>
      <c r="S84" s="113"/>
    </row>
    <row r="85" spans="2:19" x14ac:dyDescent="0.25">
      <c r="B85" s="114" t="e">
        <f>VLOOKUP(B84,builder!$L$10:$R$85,7)</f>
        <v>#N/A</v>
      </c>
      <c r="C85" s="114"/>
      <c r="D85" s="114"/>
      <c r="E85" s="114"/>
      <c r="F85" s="114"/>
      <c r="G85" s="114"/>
      <c r="H85" s="114"/>
      <c r="I85" s="114"/>
      <c r="J85" s="114"/>
      <c r="K85" s="114"/>
      <c r="L85" s="114"/>
      <c r="M85" s="114"/>
      <c r="N85" s="114"/>
      <c r="O85" s="114"/>
      <c r="P85" s="114"/>
      <c r="Q85" s="114"/>
      <c r="R85" s="114"/>
      <c r="S85" s="114"/>
    </row>
    <row r="86" spans="2:19" ht="55.5" customHeight="1" x14ac:dyDescent="0.25">
      <c r="B86" s="114"/>
      <c r="C86" s="114"/>
      <c r="D86" s="114"/>
      <c r="E86" s="114"/>
      <c r="F86" s="114"/>
      <c r="G86" s="114"/>
      <c r="H86" s="114"/>
      <c r="I86" s="114"/>
      <c r="J86" s="114"/>
      <c r="K86" s="114"/>
      <c r="L86" s="114"/>
      <c r="M86" s="114"/>
      <c r="N86" s="114"/>
      <c r="O86" s="114"/>
      <c r="P86" s="114"/>
      <c r="Q86" s="114"/>
      <c r="R86" s="114"/>
      <c r="S86" s="114"/>
    </row>
    <row r="87" spans="2:19" x14ac:dyDescent="0.25">
      <c r="B87" s="115" t="str">
        <f>'adv shuffle'!E13</f>
        <v/>
      </c>
      <c r="C87" s="115"/>
      <c r="D87" s="115"/>
      <c r="E87" s="113"/>
      <c r="F87" s="113"/>
      <c r="G87" s="113"/>
      <c r="H87" s="113"/>
      <c r="I87" s="113"/>
      <c r="J87" s="113"/>
      <c r="K87" s="113"/>
      <c r="L87" s="113"/>
      <c r="M87" s="113"/>
      <c r="N87" s="113"/>
      <c r="O87" s="113"/>
      <c r="P87" s="113"/>
      <c r="Q87" s="113"/>
      <c r="R87" s="113"/>
      <c r="S87" s="113"/>
    </row>
    <row r="88" spans="2:19" x14ac:dyDescent="0.25">
      <c r="B88" s="114" t="e">
        <f>VLOOKUP(B87,builder!$L$10:$R$85,7)</f>
        <v>#N/A</v>
      </c>
      <c r="C88" s="114"/>
      <c r="D88" s="114"/>
      <c r="E88" s="114"/>
      <c r="F88" s="114"/>
      <c r="G88" s="114"/>
      <c r="H88" s="114"/>
      <c r="I88" s="114"/>
      <c r="J88" s="114"/>
      <c r="K88" s="114"/>
      <c r="L88" s="114"/>
      <c r="M88" s="114"/>
      <c r="N88" s="114"/>
      <c r="O88" s="114"/>
      <c r="P88" s="114"/>
      <c r="Q88" s="114"/>
      <c r="R88" s="114"/>
      <c r="S88" s="114"/>
    </row>
    <row r="89" spans="2:19" ht="55.5" customHeight="1" x14ac:dyDescent="0.25">
      <c r="B89" s="114"/>
      <c r="C89" s="114"/>
      <c r="D89" s="114"/>
      <c r="E89" s="114"/>
      <c r="F89" s="114"/>
      <c r="G89" s="114"/>
      <c r="H89" s="114"/>
      <c r="I89" s="114"/>
      <c r="J89" s="114"/>
      <c r="K89" s="114"/>
      <c r="L89" s="114"/>
      <c r="M89" s="114"/>
      <c r="N89" s="114"/>
      <c r="O89" s="114"/>
      <c r="P89" s="114"/>
      <c r="Q89" s="114"/>
      <c r="R89" s="114"/>
      <c r="S89" s="114"/>
    </row>
    <row r="90" spans="2:19" x14ac:dyDescent="0.25">
      <c r="B90" s="115" t="str">
        <f>'adv shuffle'!E14</f>
        <v/>
      </c>
      <c r="C90" s="115"/>
      <c r="D90" s="115"/>
      <c r="E90" s="113"/>
      <c r="F90" s="113"/>
      <c r="G90" s="113"/>
      <c r="H90" s="113"/>
      <c r="I90" s="113"/>
      <c r="J90" s="113"/>
      <c r="K90" s="113"/>
      <c r="L90" s="113"/>
      <c r="M90" s="113"/>
      <c r="N90" s="113"/>
      <c r="O90" s="113"/>
      <c r="P90" s="113"/>
      <c r="Q90" s="113"/>
      <c r="R90" s="113"/>
      <c r="S90" s="113"/>
    </row>
    <row r="91" spans="2:19" x14ac:dyDescent="0.25">
      <c r="B91" s="114" t="e">
        <f>VLOOKUP(B90,builder!$L$10:$R$85,7)</f>
        <v>#N/A</v>
      </c>
      <c r="C91" s="114"/>
      <c r="D91" s="114"/>
      <c r="E91" s="114"/>
      <c r="F91" s="114"/>
      <c r="G91" s="114"/>
      <c r="H91" s="114"/>
      <c r="I91" s="114"/>
      <c r="J91" s="114"/>
      <c r="K91" s="114"/>
      <c r="L91" s="114"/>
      <c r="M91" s="114"/>
      <c r="N91" s="114"/>
      <c r="O91" s="114"/>
      <c r="P91" s="114"/>
      <c r="Q91" s="114"/>
      <c r="R91" s="114"/>
      <c r="S91" s="114"/>
    </row>
    <row r="92" spans="2:19" ht="55.5" customHeight="1" x14ac:dyDescent="0.25">
      <c r="B92" s="114"/>
      <c r="C92" s="114"/>
      <c r="D92" s="114"/>
      <c r="E92" s="114"/>
      <c r="F92" s="114"/>
      <c r="G92" s="114"/>
      <c r="H92" s="114"/>
      <c r="I92" s="114"/>
      <c r="J92" s="114"/>
      <c r="K92" s="114"/>
      <c r="L92" s="114"/>
      <c r="M92" s="114"/>
      <c r="N92" s="114"/>
      <c r="O92" s="114"/>
      <c r="P92" s="114"/>
      <c r="Q92" s="114"/>
      <c r="R92" s="114"/>
      <c r="S92" s="114"/>
    </row>
    <row r="93" spans="2:19" x14ac:dyDescent="0.25">
      <c r="B93" s="115" t="str">
        <f>'adv shuffle'!E15</f>
        <v/>
      </c>
      <c r="C93" s="115"/>
      <c r="D93" s="115"/>
      <c r="E93" s="113"/>
      <c r="F93" s="113"/>
      <c r="G93" s="113"/>
      <c r="H93" s="113"/>
      <c r="I93" s="113"/>
      <c r="J93" s="113"/>
      <c r="K93" s="113"/>
      <c r="L93" s="113"/>
      <c r="M93" s="113"/>
      <c r="N93" s="113"/>
      <c r="O93" s="113"/>
      <c r="P93" s="113"/>
      <c r="Q93" s="113"/>
      <c r="R93" s="113"/>
      <c r="S93" s="113"/>
    </row>
    <row r="94" spans="2:19" x14ac:dyDescent="0.25">
      <c r="B94" s="114" t="e">
        <f>VLOOKUP(B93,builder!$L$10:$R$85,7)</f>
        <v>#N/A</v>
      </c>
      <c r="C94" s="114"/>
      <c r="D94" s="114"/>
      <c r="E94" s="114"/>
      <c r="F94" s="114"/>
      <c r="G94" s="114"/>
      <c r="H94" s="114"/>
      <c r="I94" s="114"/>
      <c r="J94" s="114"/>
      <c r="K94" s="114"/>
      <c r="L94" s="114"/>
      <c r="M94" s="114"/>
      <c r="N94" s="114"/>
      <c r="O94" s="114"/>
      <c r="P94" s="114"/>
      <c r="Q94" s="114"/>
      <c r="R94" s="114"/>
      <c r="S94" s="114"/>
    </row>
    <row r="95" spans="2:19" ht="55.5" customHeight="1" x14ac:dyDescent="0.25">
      <c r="B95" s="114"/>
      <c r="C95" s="114"/>
      <c r="D95" s="114"/>
      <c r="E95" s="114"/>
      <c r="F95" s="114"/>
      <c r="G95" s="114"/>
      <c r="H95" s="114"/>
      <c r="I95" s="114"/>
      <c r="J95" s="114"/>
      <c r="K95" s="114"/>
      <c r="L95" s="114"/>
      <c r="M95" s="114"/>
      <c r="N95" s="114"/>
      <c r="O95" s="114"/>
      <c r="P95" s="114"/>
      <c r="Q95" s="114"/>
      <c r="R95" s="114"/>
      <c r="S95" s="114"/>
    </row>
    <row r="96" spans="2:19" s="34" customFormat="1" ht="3.75" customHeight="1" x14ac:dyDescent="0.25">
      <c r="B96" s="116"/>
      <c r="C96" s="116"/>
      <c r="D96" s="116"/>
      <c r="E96" s="116"/>
      <c r="F96" s="116"/>
      <c r="G96" s="116"/>
      <c r="H96" s="116"/>
      <c r="I96" s="116"/>
      <c r="J96" s="116"/>
      <c r="K96" s="116"/>
      <c r="L96" s="116"/>
      <c r="M96" s="116"/>
      <c r="N96" s="116"/>
      <c r="O96" s="116"/>
      <c r="P96" s="116"/>
      <c r="Q96" s="116"/>
      <c r="R96" s="116"/>
      <c r="S96" s="116"/>
    </row>
    <row r="97" spans="2:19" x14ac:dyDescent="0.25">
      <c r="B97" s="114" t="str">
        <f>IF(builder!M87=1,builder!O87,"")</f>
        <v/>
      </c>
      <c r="C97" s="114"/>
      <c r="D97" s="114"/>
      <c r="E97" s="114"/>
      <c r="F97" s="114"/>
      <c r="G97" s="114"/>
      <c r="H97" s="114"/>
      <c r="I97" s="114"/>
      <c r="J97" s="114"/>
      <c r="K97" s="114"/>
      <c r="L97" s="114"/>
      <c r="M97" s="114"/>
      <c r="N97" s="114"/>
      <c r="O97" s="114"/>
      <c r="P97" s="114"/>
      <c r="Q97" s="114"/>
      <c r="R97" s="114"/>
      <c r="S97" s="114"/>
    </row>
    <row r="98" spans="2:19" ht="54.75" customHeight="1" x14ac:dyDescent="0.25">
      <c r="B98" s="114"/>
      <c r="C98" s="114"/>
      <c r="D98" s="114"/>
      <c r="E98" s="114"/>
      <c r="F98" s="114"/>
      <c r="G98" s="114"/>
      <c r="H98" s="114"/>
      <c r="I98" s="114"/>
      <c r="J98" s="114"/>
      <c r="K98" s="114"/>
      <c r="L98" s="114"/>
      <c r="M98" s="114"/>
      <c r="N98" s="114"/>
      <c r="O98" s="114"/>
      <c r="P98" s="114"/>
      <c r="Q98" s="114"/>
      <c r="R98" s="114"/>
      <c r="S98" s="114"/>
    </row>
    <row r="99" spans="2:19" x14ac:dyDescent="0.25">
      <c r="Q99" s="80">
        <f ca="1">NOW()</f>
        <v>42536.405888310182</v>
      </c>
      <c r="R99" s="80"/>
      <c r="S99" s="80"/>
    </row>
  </sheetData>
  <mergeCells count="75">
    <mergeCell ref="B97:S98"/>
    <mergeCell ref="C4:S4"/>
    <mergeCell ref="C3:S3"/>
    <mergeCell ref="C2:S2"/>
    <mergeCell ref="F5:O5"/>
    <mergeCell ref="E18:P18"/>
    <mergeCell ref="B18:C18"/>
    <mergeCell ref="C14:D14"/>
    <mergeCell ref="C11:D11"/>
    <mergeCell ref="C12:S13"/>
    <mergeCell ref="C15:S16"/>
    <mergeCell ref="R18:S18"/>
    <mergeCell ref="B35:D35"/>
    <mergeCell ref="B36:S37"/>
    <mergeCell ref="B38:S39"/>
    <mergeCell ref="B25:C25"/>
    <mergeCell ref="B26:C26"/>
    <mergeCell ref="L25:O25"/>
    <mergeCell ref="B29:D29"/>
    <mergeCell ref="B32:S33"/>
    <mergeCell ref="B30:S31"/>
    <mergeCell ref="B50:S50"/>
    <mergeCell ref="B56:S57"/>
    <mergeCell ref="B55:D55"/>
    <mergeCell ref="B58:D58"/>
    <mergeCell ref="B61:D61"/>
    <mergeCell ref="B94:S95"/>
    <mergeCell ref="B51:S51"/>
    <mergeCell ref="B79:S80"/>
    <mergeCell ref="B82:S83"/>
    <mergeCell ref="B85:S86"/>
    <mergeCell ref="B68:S69"/>
    <mergeCell ref="B71:S72"/>
    <mergeCell ref="B76:S77"/>
    <mergeCell ref="B59:S60"/>
    <mergeCell ref="B62:S63"/>
    <mergeCell ref="B65:S66"/>
    <mergeCell ref="B52:D52"/>
    <mergeCell ref="B53:S54"/>
    <mergeCell ref="B64:D64"/>
    <mergeCell ref="B84:D84"/>
    <mergeCell ref="B87:D87"/>
    <mergeCell ref="B90:D90"/>
    <mergeCell ref="B93:D93"/>
    <mergeCell ref="B67:D67"/>
    <mergeCell ref="B70:D70"/>
    <mergeCell ref="B75:D75"/>
    <mergeCell ref="B78:D78"/>
    <mergeCell ref="B81:D81"/>
    <mergeCell ref="B88:S89"/>
    <mergeCell ref="B91:S92"/>
    <mergeCell ref="B74:S74"/>
    <mergeCell ref="Q73:S73"/>
    <mergeCell ref="L24:O24"/>
    <mergeCell ref="F6:M6"/>
    <mergeCell ref="F7:M7"/>
    <mergeCell ref="F8:O8"/>
    <mergeCell ref="N6:O6"/>
    <mergeCell ref="N7:O7"/>
    <mergeCell ref="Q49:S49"/>
    <mergeCell ref="Q99:S99"/>
    <mergeCell ref="L26:O26"/>
    <mergeCell ref="E19:F19"/>
    <mergeCell ref="E20:F20"/>
    <mergeCell ref="E21:F21"/>
    <mergeCell ref="E22:F22"/>
    <mergeCell ref="E23:F23"/>
    <mergeCell ref="E24:F24"/>
    <mergeCell ref="E25:F25"/>
    <mergeCell ref="E26:F26"/>
    <mergeCell ref="L19:O19"/>
    <mergeCell ref="L20:O20"/>
    <mergeCell ref="L21:O21"/>
    <mergeCell ref="L22:O22"/>
    <mergeCell ref="L23:O23"/>
  </mergeCells>
  <conditionalFormatting sqref="B97:S98">
    <cfRule type="notContainsBlanks" dxfId="0" priority="1">
      <formula>LEN(TRIM(B97))&gt;0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F29" sqref="F29"/>
    </sheetView>
  </sheetViews>
  <sheetFormatPr defaultRowHeight="15" x14ac:dyDescent="0.25"/>
  <sheetData>
    <row r="2" spans="1:5" x14ac:dyDescent="0.25">
      <c r="A2">
        <v>1</v>
      </c>
      <c r="B2" s="117" t="e">
        <f>builder!B60</f>
        <v>#N/A</v>
      </c>
      <c r="C2" t="e">
        <f>IF(B2&lt;&gt;"",A2,"")</f>
        <v>#N/A</v>
      </c>
      <c r="D2" t="e">
        <f>SMALL($C$2:$C$15,A2)</f>
        <v>#N/A</v>
      </c>
      <c r="E2" t="str">
        <f>IF(ISERROR(D2),"",VLOOKUP(D2,$A$2:$B$15,2))</f>
        <v/>
      </c>
    </row>
    <row r="3" spans="1:5" x14ac:dyDescent="0.25">
      <c r="A3">
        <v>2</v>
      </c>
      <c r="B3" s="118" t="e">
        <f>builder!B61</f>
        <v>#N/A</v>
      </c>
      <c r="C3" s="34" t="e">
        <f t="shared" ref="C3:C15" si="0">IF(B3&lt;&gt;"",A3,"")</f>
        <v>#N/A</v>
      </c>
      <c r="D3" s="34" t="e">
        <f t="shared" ref="D3:D15" si="1">SMALL($C$2:$C$15,A3)</f>
        <v>#N/A</v>
      </c>
      <c r="E3" s="34" t="str">
        <f t="shared" ref="E3:E15" si="2">IF(ISERROR(D3),"",VLOOKUP(D3,$A$2:$B$15,2))</f>
        <v/>
      </c>
    </row>
    <row r="4" spans="1:5" x14ac:dyDescent="0.25">
      <c r="A4">
        <v>3</v>
      </c>
      <c r="B4" s="118" t="e">
        <f>builder!B62</f>
        <v>#N/A</v>
      </c>
      <c r="C4" s="34" t="e">
        <f t="shared" si="0"/>
        <v>#N/A</v>
      </c>
      <c r="D4" s="34" t="e">
        <f t="shared" si="1"/>
        <v>#N/A</v>
      </c>
      <c r="E4" s="34" t="str">
        <f t="shared" si="2"/>
        <v/>
      </c>
    </row>
    <row r="5" spans="1:5" x14ac:dyDescent="0.25">
      <c r="A5">
        <v>4</v>
      </c>
      <c r="B5" s="118" t="e">
        <f>builder!B63</f>
        <v>#N/A</v>
      </c>
      <c r="C5" s="34" t="e">
        <f t="shared" si="0"/>
        <v>#N/A</v>
      </c>
      <c r="D5" s="34" t="e">
        <f t="shared" si="1"/>
        <v>#N/A</v>
      </c>
      <c r="E5" s="34" t="str">
        <f t="shared" si="2"/>
        <v/>
      </c>
    </row>
    <row r="6" spans="1:5" x14ac:dyDescent="0.25">
      <c r="A6">
        <v>5</v>
      </c>
      <c r="B6" s="118" t="e">
        <f>builder!B64</f>
        <v>#N/A</v>
      </c>
      <c r="C6" s="34" t="e">
        <f t="shared" si="0"/>
        <v>#N/A</v>
      </c>
      <c r="D6" s="34" t="e">
        <f t="shared" si="1"/>
        <v>#N/A</v>
      </c>
      <c r="E6" s="34" t="str">
        <f t="shared" si="2"/>
        <v/>
      </c>
    </row>
    <row r="7" spans="1:5" x14ac:dyDescent="0.25">
      <c r="A7">
        <v>6</v>
      </c>
      <c r="B7" s="118" t="e">
        <f>builder!B65</f>
        <v>#N/A</v>
      </c>
      <c r="C7" s="34" t="e">
        <f t="shared" si="0"/>
        <v>#N/A</v>
      </c>
      <c r="D7" s="34" t="e">
        <f t="shared" si="1"/>
        <v>#N/A</v>
      </c>
      <c r="E7" s="34" t="str">
        <f t="shared" si="2"/>
        <v/>
      </c>
    </row>
    <row r="8" spans="1:5" x14ac:dyDescent="0.25">
      <c r="A8">
        <v>7</v>
      </c>
      <c r="B8" s="119" t="str">
        <f>IF(builder!B67&lt;&gt;"",builder!B67,"")</f>
        <v/>
      </c>
      <c r="C8" s="34" t="str">
        <f t="shared" si="0"/>
        <v/>
      </c>
      <c r="D8" s="34" t="e">
        <f t="shared" si="1"/>
        <v>#N/A</v>
      </c>
      <c r="E8" s="34" t="str">
        <f t="shared" si="2"/>
        <v/>
      </c>
    </row>
    <row r="9" spans="1:5" x14ac:dyDescent="0.25">
      <c r="A9">
        <v>8</v>
      </c>
      <c r="B9" s="119" t="str">
        <f>IF(builder!B68&lt;&gt;"",builder!B68,"")</f>
        <v/>
      </c>
      <c r="C9" s="34" t="str">
        <f t="shared" si="0"/>
        <v/>
      </c>
      <c r="D9" s="34" t="e">
        <f t="shared" si="1"/>
        <v>#N/A</v>
      </c>
      <c r="E9" s="34" t="str">
        <f t="shared" si="2"/>
        <v/>
      </c>
    </row>
    <row r="10" spans="1:5" x14ac:dyDescent="0.25">
      <c r="A10">
        <v>9</v>
      </c>
      <c r="B10" s="119" t="str">
        <f>IF(builder!B69&lt;&gt;"",builder!B69,"")</f>
        <v/>
      </c>
      <c r="C10" s="34" t="str">
        <f t="shared" si="0"/>
        <v/>
      </c>
      <c r="D10" s="34" t="e">
        <f t="shared" si="1"/>
        <v>#N/A</v>
      </c>
      <c r="E10" s="34" t="str">
        <f t="shared" si="2"/>
        <v/>
      </c>
    </row>
    <row r="11" spans="1:5" x14ac:dyDescent="0.25">
      <c r="A11">
        <v>10</v>
      </c>
      <c r="B11" s="119" t="str">
        <f>IF(builder!B70&lt;&gt;"",builder!B70,"")</f>
        <v/>
      </c>
      <c r="C11" s="34" t="str">
        <f t="shared" si="0"/>
        <v/>
      </c>
      <c r="D11" s="34" t="e">
        <f t="shared" si="1"/>
        <v>#N/A</v>
      </c>
      <c r="E11" s="34" t="str">
        <f t="shared" si="2"/>
        <v/>
      </c>
    </row>
    <row r="12" spans="1:5" x14ac:dyDescent="0.25">
      <c r="A12">
        <v>11</v>
      </c>
      <c r="B12" s="119" t="str">
        <f>IF(builder!B71&lt;&gt;"",builder!B71,"")</f>
        <v/>
      </c>
      <c r="C12" s="34" t="str">
        <f t="shared" si="0"/>
        <v/>
      </c>
      <c r="D12" s="34" t="e">
        <f t="shared" si="1"/>
        <v>#N/A</v>
      </c>
      <c r="E12" s="34" t="str">
        <f t="shared" si="2"/>
        <v/>
      </c>
    </row>
    <row r="13" spans="1:5" x14ac:dyDescent="0.25">
      <c r="A13">
        <v>12</v>
      </c>
      <c r="B13" s="119" t="str">
        <f>IF(builder!B72&lt;&gt;"",builder!B72,"")</f>
        <v/>
      </c>
      <c r="C13" s="34" t="str">
        <f t="shared" si="0"/>
        <v/>
      </c>
      <c r="D13" s="34" t="e">
        <f t="shared" si="1"/>
        <v>#N/A</v>
      </c>
      <c r="E13" s="34" t="str">
        <f t="shared" si="2"/>
        <v/>
      </c>
    </row>
    <row r="14" spans="1:5" x14ac:dyDescent="0.25">
      <c r="A14">
        <v>13</v>
      </c>
      <c r="B14" s="119" t="str">
        <f>IF(builder!B73&lt;&gt;"",builder!B73,"")</f>
        <v/>
      </c>
      <c r="C14" s="34" t="str">
        <f t="shared" si="0"/>
        <v/>
      </c>
      <c r="D14" s="34" t="e">
        <f t="shared" si="1"/>
        <v>#N/A</v>
      </c>
      <c r="E14" s="34" t="str">
        <f t="shared" si="2"/>
        <v/>
      </c>
    </row>
    <row r="15" spans="1:5" x14ac:dyDescent="0.25">
      <c r="A15">
        <v>14</v>
      </c>
      <c r="B15" s="120" t="str">
        <f>IF(builder!B74&lt;&gt;"",builder!B74,"")</f>
        <v/>
      </c>
      <c r="C15" s="34" t="str">
        <f t="shared" si="0"/>
        <v/>
      </c>
      <c r="D15" s="34" t="e">
        <f t="shared" si="1"/>
        <v>#N/A</v>
      </c>
      <c r="E15" s="34" t="str">
        <f t="shared" si="2"/>
        <v/>
      </c>
    </row>
    <row r="16" spans="1:5" x14ac:dyDescent="0.25">
      <c r="B16" s="34"/>
    </row>
    <row r="17" spans="2:2" x14ac:dyDescent="0.25">
      <c r="B17" s="34"/>
    </row>
    <row r="18" spans="2:2" x14ac:dyDescent="0.25">
      <c r="B18" s="34"/>
    </row>
    <row r="19" spans="2:2" x14ac:dyDescent="0.25">
      <c r="B19" s="34"/>
    </row>
    <row r="20" spans="2:2" x14ac:dyDescent="0.25">
      <c r="B20" s="34"/>
    </row>
    <row r="21" spans="2:2" x14ac:dyDescent="0.25">
      <c r="B21"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builder</vt:lpstr>
      <vt:lpstr>sheet</vt:lpstr>
      <vt:lpstr>print</vt:lpstr>
      <vt:lpstr>adv shuffle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2016-06-15T16:15:53Z</cp:lastPrinted>
  <dcterms:created xsi:type="dcterms:W3CDTF">2016-06-14T20:11:28Z</dcterms:created>
  <dcterms:modified xsi:type="dcterms:W3CDTF">2016-06-15T16:44:36Z</dcterms:modified>
</cp:coreProperties>
</file>